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N:\065 主査（基盤整備）\001【総合評価落札方式】\01 【事前登録】\令和６年度ガイドライン適用版_事前登録資料\"/>
    </mc:Choice>
  </mc:AlternateContent>
  <bookViews>
    <workbookView xWindow="32760" yWindow="32760" windowWidth="14370" windowHeight="7650" tabRatio="529"/>
  </bookViews>
  <sheets>
    <sheet name="施工能力・担い手_R6年度_Ver1" sheetId="11" r:id="rId1"/>
    <sheet name="施工実績等_R6年度_Ver1" sheetId="12" r:id="rId2"/>
    <sheet name="技術評価点一覧表_R6年度Ver1" sheetId="13"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_BUN1">#REF!</definedName>
    <definedName name="__BUN2">#REF!</definedName>
    <definedName name="__BUN3">#REF!</definedName>
    <definedName name="__BUN4">#REF!</definedName>
    <definedName name="__BUN5">#REF!</definedName>
    <definedName name="__BUN6">#REF!</definedName>
    <definedName name="__BUN7">#REF!</definedName>
    <definedName name="__BUN8">#REF!</definedName>
    <definedName name="__BUN9">#REF!</definedName>
    <definedName name="__kb1">#REF!</definedName>
    <definedName name="__kb2">#REF!</definedName>
    <definedName name="__kb3">#REF!</definedName>
    <definedName name="__kh1">#REF!</definedName>
    <definedName name="__kh2">#REF!</definedName>
    <definedName name="__kh3">#REF!</definedName>
    <definedName name="__lb1">#REF!</definedName>
    <definedName name="__lb2">#REF!</definedName>
    <definedName name="__lb3">#REF!</definedName>
    <definedName name="__lb4">#REF!</definedName>
    <definedName name="__lb5">#REF!</definedName>
    <definedName name="__lh1">#REF!</definedName>
    <definedName name="__lh2">#REF!</definedName>
    <definedName name="__lh3">#REF!</definedName>
    <definedName name="__lh4">#REF!</definedName>
    <definedName name="__lh5">#REF!</definedName>
    <definedName name="__rb1">#REF!</definedName>
    <definedName name="__rb2">#REF!</definedName>
    <definedName name="__rb3">#REF!</definedName>
    <definedName name="__rb4">#REF!</definedName>
    <definedName name="__rb5">#REF!</definedName>
    <definedName name="__rh1">#REF!</definedName>
    <definedName name="__rh2">#REF!</definedName>
    <definedName name="__rh3">#REF!</definedName>
    <definedName name="__rh4">#REF!</definedName>
    <definedName name="__rh5">#REF!</definedName>
    <definedName name="__yb1">#REF!</definedName>
    <definedName name="__yb2">#REF!</definedName>
    <definedName name="__yb3">#REF!</definedName>
    <definedName name="__yb4">#REF!</definedName>
    <definedName name="__yb5">#REF!</definedName>
    <definedName name="__yb6">#REF!</definedName>
    <definedName name="__yh1">#REF!</definedName>
    <definedName name="__yh2">#REF!</definedName>
    <definedName name="__yh3">#REF!</definedName>
    <definedName name="__yh4">#REF!</definedName>
    <definedName name="__yh5">#REF!</definedName>
    <definedName name="__yh6">#REF!</definedName>
    <definedName name="__yh7">#REF!</definedName>
    <definedName name="_5.土工">#REF!</definedName>
    <definedName name="_6.せせらぎ水路">#REF!</definedName>
    <definedName name="_7.緑化工">#REF!</definedName>
    <definedName name="_BUN1">#REF!</definedName>
    <definedName name="_BUN2">#REF!</definedName>
    <definedName name="_BUN3">#REF!</definedName>
    <definedName name="_BUN4">#REF!</definedName>
    <definedName name="_BUN5">#REF!</definedName>
    <definedName name="_BUN6">#REF!</definedName>
    <definedName name="_BUN7">#REF!</definedName>
    <definedName name="_BUN8">#REF!</definedName>
    <definedName name="_BUN9">#REF!</definedName>
    <definedName name="_kb1">#REF!</definedName>
    <definedName name="_kb2">#REF!</definedName>
    <definedName name="_kb3">#REF!</definedName>
    <definedName name="_kh1">#REF!</definedName>
    <definedName name="_kh2">#REF!</definedName>
    <definedName name="_kh3">#REF!</definedName>
    <definedName name="_lb1">#REF!</definedName>
    <definedName name="_lb2">#REF!</definedName>
    <definedName name="_lb3">#REF!</definedName>
    <definedName name="_lb4">#REF!</definedName>
    <definedName name="_lb5">#REF!</definedName>
    <definedName name="_lh1">#REF!</definedName>
    <definedName name="_lh2">#REF!</definedName>
    <definedName name="_lh3">#REF!</definedName>
    <definedName name="_lh4">#REF!</definedName>
    <definedName name="_lh5">#REF!</definedName>
    <definedName name="_rb1">#REF!</definedName>
    <definedName name="_rb2">#REF!</definedName>
    <definedName name="_rb3">#REF!</definedName>
    <definedName name="_rb4">#REF!</definedName>
    <definedName name="_rb5">#REF!</definedName>
    <definedName name="_rh1">#REF!</definedName>
    <definedName name="_rh2">#REF!</definedName>
    <definedName name="_rh3">#REF!</definedName>
    <definedName name="_rh4">#REF!</definedName>
    <definedName name="_rh5">#REF!</definedName>
    <definedName name="_yb1">#REF!</definedName>
    <definedName name="_yb2">#REF!</definedName>
    <definedName name="_yb3">#REF!</definedName>
    <definedName name="_yb4">#REF!</definedName>
    <definedName name="_yb5">#REF!</definedName>
    <definedName name="_yb6">#REF!</definedName>
    <definedName name="_yh1">#REF!</definedName>
    <definedName name="_yh2">#REF!</definedName>
    <definedName name="_yh3">#REF!</definedName>
    <definedName name="_yh4">#REF!</definedName>
    <definedName name="_yh5">#REF!</definedName>
    <definedName name="_yh6">#REF!</definedName>
    <definedName name="_yh7">#REF!</definedName>
    <definedName name="A等級データ">#REF!</definedName>
    <definedName name="A等級業者名一覧">#REF!</definedName>
    <definedName name="B">'[1]単　価'!#REF!</definedName>
    <definedName name="B等級データ">[2]B!$A$3:$CF$78</definedName>
    <definedName name="DOSEITY">#N/A</definedName>
    <definedName name="F.積上準備費">#REF!</definedName>
    <definedName name="G.仮設費">#REF!</definedName>
    <definedName name="H.共通仮設費">#REF!</definedName>
    <definedName name="kaa">#REF!</definedName>
    <definedName name="kab">#REF!</definedName>
    <definedName name="kaka">#REF!</definedName>
    <definedName name="kari">#REF!</definedName>
    <definedName name="katal">#REF!</definedName>
    <definedName name="katar">#REF!</definedName>
    <definedName name="kca">#REF!</definedName>
    <definedName name="kcb">#REF!</definedName>
    <definedName name="kisol">#REF!</definedName>
    <definedName name="kisor">#REF!</definedName>
    <definedName name="kk">#REF!</definedName>
    <definedName name="kka">#REF!</definedName>
    <definedName name="kkb">#REF!</definedName>
    <definedName name="KOU">[3]供用日数!#REF!</definedName>
    <definedName name="kozo">#REF!</definedName>
    <definedName name="ksa">#REF!</definedName>
    <definedName name="ksb">#REF!</definedName>
    <definedName name="KUID">#REF!</definedName>
    <definedName name="KUIL">#REF!</definedName>
    <definedName name="KUIN">#REF!</definedName>
    <definedName name="kyoka">#REF!</definedName>
    <definedName name="lb">#REF!</definedName>
    <definedName name="lh">#REF!</definedName>
    <definedName name="ll">#REF!</definedName>
    <definedName name="maen">#REF!</definedName>
    <definedName name="mejil">#REF!</definedName>
    <definedName name="mejir">#REF!</definedName>
    <definedName name="N">#REF!</definedName>
    <definedName name="naral">#REF!</definedName>
    <definedName name="narar">#REF!</definedName>
    <definedName name="_xlnm.Print_Area" localSheetId="2">技術評価点一覧表_R6年度Ver1!$A$1:$AN$129</definedName>
    <definedName name="_xlnm.Print_Area" localSheetId="1">施工実績等_R6年度_Ver1!$A$1:$AO$56</definedName>
    <definedName name="_xlnm.Print_Area" localSheetId="0">施工能力・担い手_R6年度_Ver1!$A$1:$AV$54</definedName>
    <definedName name="_xlnm.Print_Titles" localSheetId="2">技術評価点一覧表_R6年度Ver1!$A:$AA</definedName>
    <definedName name="print工種別効果">[4]!print工種別効果</definedName>
    <definedName name="ｑ">#REF!</definedName>
    <definedName name="qqq">#REF!</definedName>
    <definedName name="rb">#REF!</definedName>
    <definedName name="_xlnm.Recorder">#REF!</definedName>
    <definedName name="rh">#REF!</definedName>
    <definedName name="TBUN1">#REF!</definedName>
    <definedName name="TBUN10">#REF!</definedName>
    <definedName name="TBUN11">#REF!</definedName>
    <definedName name="TBUN12">#REF!</definedName>
    <definedName name="TBUN2">#REF!</definedName>
    <definedName name="TBUN3">#REF!</definedName>
    <definedName name="TBUN4">#REF!</definedName>
    <definedName name="TBUN5">#REF!</definedName>
    <definedName name="TBUN6">#REF!</definedName>
    <definedName name="TBUN7">#REF!</definedName>
    <definedName name="TBUN8">#REF!</definedName>
    <definedName name="TBUN9">#REF!</definedName>
    <definedName name="Trueコ─ド">#REF!</definedName>
    <definedName name="Trueその他後">#REF!</definedName>
    <definedName name="Trueその他前">#REF!</definedName>
    <definedName name="True暗渠排水後">#REF!</definedName>
    <definedName name="True暗渠排水前">#REF!</definedName>
    <definedName name="True工種名">#REF!</definedName>
    <definedName name="True資格者後">#REF!</definedName>
    <definedName name="True資格者前">#REF!</definedName>
    <definedName name="True字名">#REF!</definedName>
    <definedName name="True受益地積後">#REF!</definedName>
    <definedName name="True受益地積前">#REF!</definedName>
    <definedName name="True台帳地積後">#REF!</definedName>
    <definedName name="True台帳地積前">#REF!</definedName>
    <definedName name="True地番">#REF!</definedName>
    <definedName name="True地目後">#REF!</definedName>
    <definedName name="True地目前">#REF!</definedName>
    <definedName name="True摘要">#REF!</definedName>
    <definedName name="True土地改良後">#REF!</definedName>
    <definedName name="True土地改良前">#REF!</definedName>
    <definedName name="True土地所有者１">#REF!</definedName>
    <definedName name="True土地所有者２">#REF!</definedName>
    <definedName name="True農道後">#REF!</definedName>
    <definedName name="True農道前">#REF!</definedName>
    <definedName name="True排水路後">#REF!</definedName>
    <definedName name="True排水路前">#REF!</definedName>
    <definedName name="usiron">#REF!</definedName>
    <definedName name="yb">#REF!</definedName>
    <definedName name="yh">#REF!</definedName>
    <definedName name="データベース">#REF!</definedName>
    <definedName name="データベースA等級">#REF!</definedName>
    <definedName name="該当項目">#REF!</definedName>
    <definedName name="業者データ">#REF!</definedName>
    <definedName name="係数">#REF!</definedName>
    <definedName name="経年">[5]会社名リスト!$S$3:$S$47</definedName>
    <definedName name="継続教育ＣＰＤ団体名">[5]会社名リスト!$I$4:$I$11</definedName>
    <definedName name="継続教育資格">[5]会社名リスト!$Z$3:$Z$6</definedName>
    <definedName name="工事内容○">[5]会社名リスト!$V$3:$V$7</definedName>
    <definedName name="工種○">[5]会社名リスト!$W$3:$W$7</definedName>
    <definedName name="施工実績" localSheetId="2">#REF!</definedName>
    <definedName name="施工実績">#REF!</definedName>
    <definedName name="資格表">[5]会社名リスト!$F$3:$G$9</definedName>
    <definedName name="資格名">[5]会社名リスト!$F$3:$F$9</definedName>
    <definedName name="受益者氏名">#REF!</definedName>
    <definedName name="純工事の予算区分">#REF!</definedName>
    <definedName name="前年度迄事業量">#REF!</definedName>
    <definedName name="総合振興局_振興局_名">[5]会社名リスト!$N$3:$N$19</definedName>
    <definedName name="総事業費">[0]!総事業費</definedName>
    <definedName name="測量試験費の予算区分">#REF!</definedName>
    <definedName name="単社データ">#REF!</definedName>
    <definedName name="通知書">'[6]2654'!$A$18:$AW$30</definedName>
    <definedName name="土工総括">IF([7]その1!XFC151&gt;=5000,ROUNDDOWN([7]その1!XFC151,-2),IF([7]その1!XFC151&lt;100,ROUND([7]その1!XFC151,0),ROUNDDOWN([7]その1!XFC151,-1)))</definedName>
    <definedName name="入札結果">#REF!</definedName>
    <definedName name="年度">[5]会社名リスト!$R$3:$R$47</definedName>
    <definedName name="配置経験の有無">[5]会社名リスト!$P$3:$P$7</definedName>
    <definedName name="配置配点">[5]会社名リスト!$AB$3:$AB$6</definedName>
    <definedName name="発注機関">[5]会社名リスト!$T$3:$T$24</definedName>
    <definedName name="範囲">#REF!</definedName>
    <definedName name="表彰の有無">[5]会社名リスト!$L$3:$L$7</definedName>
    <definedName name="役職">[5]会社名リスト!$Q$3:$Q$8</definedName>
    <definedName name="利活用">'[8]利活用 契約事務'!$A$4:$AF$142</definedName>
  </definedNames>
  <calcPr calcId="162913"/>
  <fileRecoveryPr repairLoad="1"/>
</workbook>
</file>

<file path=xl/calcChain.xml><?xml version="1.0" encoding="utf-8"?>
<calcChain xmlns="http://schemas.openxmlformats.org/spreadsheetml/2006/main">
  <c r="AI2" i="12" l="1"/>
  <c r="AB2" i="12"/>
  <c r="AL27" i="13" l="1"/>
  <c r="AH3" i="13" l="1"/>
  <c r="AM254" i="13" l="1"/>
  <c r="AJ254" i="13"/>
  <c r="AM253" i="13"/>
  <c r="AJ253" i="13"/>
  <c r="AM252" i="13"/>
  <c r="AJ252" i="13"/>
  <c r="AM251" i="13"/>
  <c r="AJ251" i="13"/>
  <c r="AM250" i="13"/>
  <c r="AJ250" i="13"/>
  <c r="AM249" i="13"/>
  <c r="AJ249" i="13"/>
  <c r="AM248" i="13"/>
  <c r="AJ248" i="13"/>
  <c r="AM247" i="13"/>
  <c r="AJ247" i="13"/>
  <c r="AM246" i="13"/>
  <c r="AJ246" i="13"/>
  <c r="AM245" i="13"/>
  <c r="AJ245" i="13"/>
  <c r="AM244" i="13"/>
  <c r="AJ244" i="13"/>
  <c r="AM243" i="13"/>
  <c r="AJ243" i="13"/>
  <c r="AM242" i="13"/>
  <c r="AJ242" i="13"/>
  <c r="AM241" i="13"/>
  <c r="AJ241" i="13"/>
  <c r="AM240" i="13"/>
  <c r="AJ240" i="13"/>
  <c r="AM239" i="13"/>
  <c r="AJ239" i="13"/>
  <c r="AM238" i="13"/>
  <c r="AJ238" i="13"/>
  <c r="AM237" i="13"/>
  <c r="AJ237" i="13"/>
  <c r="AM236" i="13"/>
  <c r="AJ236" i="13"/>
  <c r="AM235" i="13"/>
  <c r="AJ235" i="13"/>
  <c r="AM234" i="13"/>
  <c r="AJ234" i="13"/>
  <c r="AM233" i="13"/>
  <c r="AJ233" i="13"/>
  <c r="AM232" i="13"/>
  <c r="AJ232" i="13"/>
  <c r="AM231" i="13"/>
  <c r="AJ231" i="13"/>
  <c r="AM230" i="13"/>
  <c r="AJ230" i="13"/>
  <c r="AM229" i="13"/>
  <c r="AJ229" i="13"/>
  <c r="AM228" i="13"/>
  <c r="AJ228" i="13"/>
  <c r="AM227" i="13"/>
  <c r="AJ227" i="13"/>
  <c r="AM226" i="13"/>
  <c r="AJ226" i="13"/>
  <c r="AM225" i="13"/>
  <c r="AJ225" i="13"/>
  <c r="AM224" i="13"/>
  <c r="AJ224" i="13"/>
  <c r="AM223" i="13"/>
  <c r="AJ223" i="13"/>
  <c r="AM221" i="13"/>
  <c r="AL221" i="13"/>
  <c r="AL222" i="13" s="1"/>
  <c r="AJ221" i="13"/>
  <c r="AI221" i="13"/>
  <c r="AI222" i="13" s="1"/>
  <c r="AM218" i="13"/>
  <c r="AJ218" i="13"/>
  <c r="AM217" i="13"/>
  <c r="AJ217" i="13"/>
  <c r="AM216" i="13"/>
  <c r="AJ216" i="13"/>
  <c r="AM215" i="13"/>
  <c r="AJ215" i="13"/>
  <c r="AM214" i="13"/>
  <c r="AJ214" i="13"/>
  <c r="AM213" i="13"/>
  <c r="AJ213" i="13"/>
  <c r="AM212" i="13"/>
  <c r="AJ212" i="13"/>
  <c r="AM211" i="13"/>
  <c r="AJ211" i="13"/>
  <c r="AM210" i="13"/>
  <c r="AJ210" i="13"/>
  <c r="AM209" i="13"/>
  <c r="AJ209" i="13"/>
  <c r="AM208" i="13"/>
  <c r="AJ208" i="13"/>
  <c r="AM207" i="13"/>
  <c r="AJ207" i="13"/>
  <c r="AM206" i="13"/>
  <c r="AJ206" i="13"/>
  <c r="AM205" i="13"/>
  <c r="AJ205" i="13"/>
  <c r="AM204" i="13"/>
  <c r="AJ204" i="13"/>
  <c r="AM203" i="13"/>
  <c r="AJ203" i="13"/>
  <c r="AM202" i="13"/>
  <c r="AJ202" i="13"/>
  <c r="AM201" i="13"/>
  <c r="AJ201" i="13"/>
  <c r="AM200" i="13"/>
  <c r="AJ200" i="13"/>
  <c r="AM199" i="13"/>
  <c r="AJ199" i="13"/>
  <c r="AM198" i="13"/>
  <c r="AJ198" i="13"/>
  <c r="AM197" i="13"/>
  <c r="AJ197" i="13"/>
  <c r="AM196" i="13"/>
  <c r="AJ196" i="13"/>
  <c r="AM195" i="13"/>
  <c r="AJ195" i="13"/>
  <c r="AM194" i="13"/>
  <c r="AJ194" i="13"/>
  <c r="AM193" i="13"/>
  <c r="AJ193" i="13"/>
  <c r="AM192" i="13"/>
  <c r="AJ192" i="13"/>
  <c r="AM191" i="13"/>
  <c r="AJ191" i="13"/>
  <c r="AM190" i="13"/>
  <c r="AJ190" i="13"/>
  <c r="AM189" i="13"/>
  <c r="AJ189" i="13"/>
  <c r="AM188" i="13"/>
  <c r="AJ188" i="13"/>
  <c r="AM187" i="13"/>
  <c r="AJ187" i="13"/>
  <c r="AM185" i="13"/>
  <c r="AL185" i="13"/>
  <c r="AL186" i="13" s="1"/>
  <c r="AJ185" i="13"/>
  <c r="AI185" i="13"/>
  <c r="AI186" i="13" s="1"/>
  <c r="AM182" i="13"/>
  <c r="AJ182" i="13"/>
  <c r="AM181" i="13"/>
  <c r="AJ181" i="13"/>
  <c r="AM180" i="13"/>
  <c r="AJ180" i="13"/>
  <c r="AM179" i="13"/>
  <c r="AJ179" i="13"/>
  <c r="AM178" i="13"/>
  <c r="AJ178" i="13"/>
  <c r="AM177" i="13"/>
  <c r="AJ177" i="13"/>
  <c r="AM176" i="13"/>
  <c r="AJ176" i="13"/>
  <c r="AM175" i="13"/>
  <c r="AJ175" i="13"/>
  <c r="AM174" i="13"/>
  <c r="AJ174" i="13"/>
  <c r="AM173" i="13"/>
  <c r="AJ173" i="13"/>
  <c r="AM172" i="13"/>
  <c r="AJ172" i="13"/>
  <c r="AM171" i="13"/>
  <c r="AJ171" i="13"/>
  <c r="AM170" i="13"/>
  <c r="AJ170" i="13"/>
  <c r="AM169" i="13"/>
  <c r="AJ169" i="13"/>
  <c r="AM168" i="13"/>
  <c r="AJ168" i="13"/>
  <c r="AM167" i="13"/>
  <c r="AJ167" i="13"/>
  <c r="AM166" i="13"/>
  <c r="AJ166" i="13"/>
  <c r="AM165" i="13"/>
  <c r="AJ165" i="13"/>
  <c r="AM164" i="13"/>
  <c r="AJ164" i="13"/>
  <c r="AM163" i="13"/>
  <c r="AJ163" i="13"/>
  <c r="AM162" i="13"/>
  <c r="AJ162" i="13"/>
  <c r="AM161" i="13"/>
  <c r="AJ161" i="13"/>
  <c r="AL149" i="13"/>
  <c r="AM149" i="13" s="1"/>
  <c r="AI149" i="13"/>
  <c r="AJ149" i="13" s="1"/>
  <c r="AM145" i="13"/>
  <c r="AJ145" i="13"/>
  <c r="S136" i="13"/>
  <c r="AM143" i="13" s="1"/>
  <c r="S134" i="13"/>
  <c r="AM141" i="13" s="1"/>
  <c r="K132" i="13"/>
  <c r="S133" i="13" s="1"/>
  <c r="BB126" i="13"/>
  <c r="AL126" i="13"/>
  <c r="AI126" i="13"/>
  <c r="BB125" i="13"/>
  <c r="AL125" i="13"/>
  <c r="AI125" i="13"/>
  <c r="BB124" i="13"/>
  <c r="AL124" i="13"/>
  <c r="AI124" i="13"/>
  <c r="BB114" i="13"/>
  <c r="AY114" i="13"/>
  <c r="AV114" i="13"/>
  <c r="AL114" i="13"/>
  <c r="AI114" i="13"/>
  <c r="BB113" i="13"/>
  <c r="AY113" i="13"/>
  <c r="AV113" i="13"/>
  <c r="AL113" i="13"/>
  <c r="AI113" i="13"/>
  <c r="BB112" i="13"/>
  <c r="AY112" i="13"/>
  <c r="AV112" i="13"/>
  <c r="AL112" i="13"/>
  <c r="AI112" i="13"/>
  <c r="BB105" i="13"/>
  <c r="AK102" i="13" s="1"/>
  <c r="AL104" i="13"/>
  <c r="AI104" i="13"/>
  <c r="AL103" i="13"/>
  <c r="AI103" i="13"/>
  <c r="AL102" i="13"/>
  <c r="AI102" i="13"/>
  <c r="AL96" i="13"/>
  <c r="AI96" i="13"/>
  <c r="AL95" i="13"/>
  <c r="AI95" i="13"/>
  <c r="AL94" i="13"/>
  <c r="AI94" i="13"/>
  <c r="BB90" i="13"/>
  <c r="AY90" i="13"/>
  <c r="AV90" i="13"/>
  <c r="AL90" i="13"/>
  <c r="AI90" i="13"/>
  <c r="BB89" i="13"/>
  <c r="AY89" i="13"/>
  <c r="AL89" i="13"/>
  <c r="AI89" i="13"/>
  <c r="BB88" i="13"/>
  <c r="AY88" i="13"/>
  <c r="AY91" i="13" s="1"/>
  <c r="AV88" i="13"/>
  <c r="AL88" i="13"/>
  <c r="AI88" i="13"/>
  <c r="BB84" i="13"/>
  <c r="AY84" i="13"/>
  <c r="AV84" i="13"/>
  <c r="AL84" i="13"/>
  <c r="AI84" i="13"/>
  <c r="BB83" i="13"/>
  <c r="AY83" i="13"/>
  <c r="AV83" i="13"/>
  <c r="AL83" i="13"/>
  <c r="AI83" i="13"/>
  <c r="BB82" i="13"/>
  <c r="AY82" i="13"/>
  <c r="AY85" i="13" s="1"/>
  <c r="AV82" i="13"/>
  <c r="AL82" i="13"/>
  <c r="AI82" i="13"/>
  <c r="BB78" i="13"/>
  <c r="AY78" i="13"/>
  <c r="AV78" i="13"/>
  <c r="AL78" i="13"/>
  <c r="AI78" i="13"/>
  <c r="BB77" i="13"/>
  <c r="AY77" i="13"/>
  <c r="AV77" i="13"/>
  <c r="AV79" i="13" s="1"/>
  <c r="AL77" i="13"/>
  <c r="AI77" i="13"/>
  <c r="BB76" i="13"/>
  <c r="AY76" i="13"/>
  <c r="AY79" i="13" s="1"/>
  <c r="AV76" i="13"/>
  <c r="AL76" i="13"/>
  <c r="AI76" i="13"/>
  <c r="BB72" i="13"/>
  <c r="AY72" i="13"/>
  <c r="AV72" i="13"/>
  <c r="AL72" i="13"/>
  <c r="AI72" i="13"/>
  <c r="BB71" i="13"/>
  <c r="AY71" i="13"/>
  <c r="AV71" i="13"/>
  <c r="AL71" i="13"/>
  <c r="AI71" i="13"/>
  <c r="BB70" i="13"/>
  <c r="AY70" i="13"/>
  <c r="AY73" i="13" s="1"/>
  <c r="AV70" i="13"/>
  <c r="AL70" i="13"/>
  <c r="AI70" i="13"/>
  <c r="BB66" i="13"/>
  <c r="AY66" i="13"/>
  <c r="AV66" i="13"/>
  <c r="AL66" i="13"/>
  <c r="AI66" i="13"/>
  <c r="BB65" i="13"/>
  <c r="BB68" i="13" s="1"/>
  <c r="AL69" i="13" s="1"/>
  <c r="AM68" i="13" s="1"/>
  <c r="AK64" i="13" s="1"/>
  <c r="AY65" i="13"/>
  <c r="AV65" i="13"/>
  <c r="AV68" i="13" s="1"/>
  <c r="AI69" i="13" s="1"/>
  <c r="AJ68" i="13" s="1"/>
  <c r="AL65" i="13"/>
  <c r="AI65" i="13"/>
  <c r="BB64" i="13"/>
  <c r="AY64" i="13"/>
  <c r="AY68" i="13" s="1"/>
  <c r="AV64" i="13"/>
  <c r="AL64" i="13"/>
  <c r="AI64" i="13"/>
  <c r="BB58" i="13"/>
  <c r="AY58" i="13"/>
  <c r="AV58" i="13"/>
  <c r="BB57" i="13"/>
  <c r="AY57" i="13"/>
  <c r="AV57" i="13"/>
  <c r="BB56" i="13"/>
  <c r="AY56" i="13"/>
  <c r="AV56" i="13"/>
  <c r="BB55" i="13"/>
  <c r="AY55" i="13"/>
  <c r="AV55" i="13"/>
  <c r="BB54" i="13"/>
  <c r="AY54" i="13"/>
  <c r="AV54" i="13"/>
  <c r="AL54" i="13"/>
  <c r="AI54" i="13"/>
  <c r="BB53" i="13"/>
  <c r="AY53" i="13"/>
  <c r="AY59" i="13" s="1"/>
  <c r="AV53" i="13"/>
  <c r="AL53" i="13"/>
  <c r="AI53" i="13"/>
  <c r="BB52" i="13"/>
  <c r="AY52" i="13"/>
  <c r="AV52" i="13"/>
  <c r="AL52" i="13"/>
  <c r="AI52" i="13"/>
  <c r="BB32" i="13"/>
  <c r="AY32" i="13"/>
  <c r="AV32" i="13"/>
  <c r="BB31" i="13"/>
  <c r="AY31" i="13"/>
  <c r="AV31" i="13"/>
  <c r="BB30" i="13"/>
  <c r="AY30" i="13"/>
  <c r="AV30" i="13"/>
  <c r="BB29" i="13"/>
  <c r="AY29" i="13"/>
  <c r="AV29" i="13"/>
  <c r="BB28" i="13"/>
  <c r="AY28" i="13"/>
  <c r="AV28" i="13"/>
  <c r="AY27" i="13"/>
  <c r="BB24" i="13"/>
  <c r="AY24" i="13"/>
  <c r="AV24" i="13"/>
  <c r="AL24" i="13"/>
  <c r="AI24" i="13"/>
  <c r="BB23" i="13"/>
  <c r="AY23" i="13"/>
  <c r="AV23" i="13"/>
  <c r="AL23" i="13"/>
  <c r="AI23" i="13"/>
  <c r="BB22" i="13"/>
  <c r="BB27" i="13" s="1"/>
  <c r="AK22" i="13" s="1"/>
  <c r="AY22" i="13"/>
  <c r="AV22" i="13"/>
  <c r="AL22" i="13"/>
  <c r="AI22" i="13"/>
  <c r="BB18" i="13"/>
  <c r="AY18" i="13"/>
  <c r="AV18" i="13"/>
  <c r="AL18" i="13"/>
  <c r="AI18" i="13"/>
  <c r="BB17" i="13"/>
  <c r="AY17" i="13"/>
  <c r="AV17" i="13"/>
  <c r="AL17" i="13"/>
  <c r="AI17" i="13"/>
  <c r="BB16" i="13"/>
  <c r="AY16" i="13"/>
  <c r="AY21" i="13" s="1"/>
  <c r="AV16" i="13"/>
  <c r="AL16" i="13"/>
  <c r="AI16" i="13"/>
  <c r="AM10" i="13"/>
  <c r="AK5" i="13" s="1"/>
  <c r="AJ10" i="13"/>
  <c r="AH5" i="13" s="1"/>
  <c r="BB21" i="13" l="1"/>
  <c r="AL21" i="13" s="1"/>
  <c r="AK16" i="13" s="1"/>
  <c r="AI150" i="13"/>
  <c r="BB127" i="13"/>
  <c r="AV115" i="13"/>
  <c r="AI117" i="13" s="1"/>
  <c r="AJ116" i="13" s="1"/>
  <c r="S135" i="13"/>
  <c r="AJ142" i="13" s="1"/>
  <c r="AJ255" i="13"/>
  <c r="AY33" i="13"/>
  <c r="AV85" i="13"/>
  <c r="AI87" i="13" s="1"/>
  <c r="AH82" i="13" s="1"/>
  <c r="AL150" i="13"/>
  <c r="AL158" i="13" s="1"/>
  <c r="AM158" i="13" s="1"/>
  <c r="AV27" i="13"/>
  <c r="AI27" i="13" s="1"/>
  <c r="AV91" i="13"/>
  <c r="AI93" i="13" s="1"/>
  <c r="AH88" i="13" s="1"/>
  <c r="AL195" i="13"/>
  <c r="AL194" i="13"/>
  <c r="AL190" i="13"/>
  <c r="AI230" i="13"/>
  <c r="AI229" i="13"/>
  <c r="AI225" i="13"/>
  <c r="AV21" i="13"/>
  <c r="AI21" i="13" s="1"/>
  <c r="AV33" i="13"/>
  <c r="AV59" i="13"/>
  <c r="AH52" i="13" s="1"/>
  <c r="BB79" i="13"/>
  <c r="AL81" i="13" s="1"/>
  <c r="AK76" i="13" s="1"/>
  <c r="AI155" i="13"/>
  <c r="AJ155" i="13" s="1"/>
  <c r="AL156" i="13"/>
  <c r="AM156" i="13" s="1"/>
  <c r="AJ219" i="13"/>
  <c r="BB59" i="13"/>
  <c r="AK52" i="13" s="1"/>
  <c r="AL157" i="13"/>
  <c r="AM157" i="13" s="1"/>
  <c r="BB33" i="13"/>
  <c r="BB91" i="13"/>
  <c r="AL93" i="13" s="1"/>
  <c r="AK88" i="13" s="1"/>
  <c r="BB115" i="13"/>
  <c r="AL117" i="13" s="1"/>
  <c r="AM116" i="13" s="1"/>
  <c r="AK112" i="13" s="1"/>
  <c r="AI151" i="13"/>
  <c r="AJ151" i="13" s="1"/>
  <c r="AJ183" i="13" s="1"/>
  <c r="AJ258" i="13" s="1"/>
  <c r="AI261" i="13" s="1"/>
  <c r="AI159" i="13"/>
  <c r="AJ159" i="13" s="1"/>
  <c r="AM255" i="13"/>
  <c r="BB73" i="13"/>
  <c r="AL75" i="13" s="1"/>
  <c r="AK70" i="13" s="1"/>
  <c r="AY115" i="13"/>
  <c r="AL152" i="13"/>
  <c r="AM152" i="13" s="1"/>
  <c r="AL160" i="13"/>
  <c r="AM160" i="13" s="1"/>
  <c r="AV73" i="13"/>
  <c r="AI75" i="13" s="1"/>
  <c r="AL153" i="13"/>
  <c r="AM153" i="13" s="1"/>
  <c r="BB85" i="13"/>
  <c r="AL87" i="13" s="1"/>
  <c r="AK82" i="13" s="1"/>
  <c r="AI154" i="13"/>
  <c r="AJ154" i="13" s="1"/>
  <c r="AM219" i="13"/>
  <c r="AK124" i="13"/>
  <c r="AL129" i="13"/>
  <c r="AH76" i="13"/>
  <c r="AI81" i="13"/>
  <c r="AM140" i="13"/>
  <c r="AJ140" i="13"/>
  <c r="AL232" i="13"/>
  <c r="AL228" i="13"/>
  <c r="AL224" i="13"/>
  <c r="AL227" i="13"/>
  <c r="AL223" i="13"/>
  <c r="AL229" i="13"/>
  <c r="AL225" i="13"/>
  <c r="AL230" i="13"/>
  <c r="AL226" i="13"/>
  <c r="AL231" i="13"/>
  <c r="AI196" i="13"/>
  <c r="AI193" i="13"/>
  <c r="AI189" i="13"/>
  <c r="AI188" i="13"/>
  <c r="AI194" i="13"/>
  <c r="AI190" i="13"/>
  <c r="AI192" i="13"/>
  <c r="AI195" i="13"/>
  <c r="AI191" i="13"/>
  <c r="AI187" i="13"/>
  <c r="AM142" i="13"/>
  <c r="AL189" i="13"/>
  <c r="AL193" i="13"/>
  <c r="AI224" i="13"/>
  <c r="S137" i="13"/>
  <c r="AJ143" i="13"/>
  <c r="AI228" i="13"/>
  <c r="AI232" i="13"/>
  <c r="S131" i="13"/>
  <c r="AL151" i="13"/>
  <c r="AM151" i="13" s="1"/>
  <c r="AM183" i="13" s="1"/>
  <c r="AM258" i="13" s="1"/>
  <c r="AL261" i="13" s="1"/>
  <c r="AL155" i="13"/>
  <c r="AM155" i="13" s="1"/>
  <c r="AI157" i="13"/>
  <c r="AJ157" i="13" s="1"/>
  <c r="AL159" i="13"/>
  <c r="AM159" i="13" s="1"/>
  <c r="AL188" i="13"/>
  <c r="AL192" i="13"/>
  <c r="AL196" i="13"/>
  <c r="AI223" i="13"/>
  <c r="AI227" i="13"/>
  <c r="AI231" i="13"/>
  <c r="AJ141" i="13"/>
  <c r="S132" i="13"/>
  <c r="AI152" i="13"/>
  <c r="AJ152" i="13" s="1"/>
  <c r="AL154" i="13"/>
  <c r="AM154" i="13" s="1"/>
  <c r="AI156" i="13"/>
  <c r="AJ156" i="13" s="1"/>
  <c r="AL187" i="13"/>
  <c r="AL191" i="13"/>
  <c r="AI226" i="13"/>
  <c r="AK3" i="13" l="1"/>
  <c r="AI160" i="13"/>
  <c r="AJ160" i="13" s="1"/>
  <c r="AI158" i="13"/>
  <c r="AJ158" i="13" s="1"/>
  <c r="AI153" i="13"/>
  <c r="AJ153" i="13" s="1"/>
  <c r="AJ139" i="13"/>
  <c r="AM139" i="13"/>
  <c r="AM138" i="13"/>
  <c r="AM146" i="13" s="1"/>
  <c r="AJ138" i="13"/>
  <c r="AJ146" i="13" s="1"/>
  <c r="AJ144" i="13"/>
  <c r="AM144" i="13"/>
</calcChain>
</file>

<file path=xl/comments1.xml><?xml version="1.0" encoding="utf-8"?>
<comments xmlns="http://schemas.openxmlformats.org/spreadsheetml/2006/main">
  <authors>
    <author>大庭＿忠信</author>
  </authors>
  <commentList>
    <comment ref="AG15" authorId="0" shapeId="0">
      <text>
        <r>
          <rPr>
            <sz val="14"/>
            <color indexed="81"/>
            <rFont val="MS P ゴシック"/>
            <family val="3"/>
            <charset val="128"/>
          </rPr>
          <t xml:space="preserve">証明資料と同じ表記（和暦、西暦）を入力してください。
</t>
        </r>
      </text>
    </comment>
    <comment ref="AN15" authorId="0" shapeId="0">
      <text>
        <r>
          <rPr>
            <b/>
            <sz val="14"/>
            <color indexed="10"/>
            <rFont val="MS P ゴシック"/>
            <family val="3"/>
            <charset val="128"/>
          </rPr>
          <t>継続時は証明資料不要。</t>
        </r>
      </text>
    </comment>
    <comment ref="AA24" authorId="0" shapeId="0">
      <text>
        <r>
          <rPr>
            <sz val="14"/>
            <color indexed="81"/>
            <rFont val="MS P ゴシック"/>
            <family val="3"/>
            <charset val="128"/>
          </rPr>
          <t xml:space="preserve">証明資料と同じ表記（和暦、西暦）を入力してください。
</t>
        </r>
      </text>
    </comment>
    <comment ref="AR26" authorId="0" shapeId="0">
      <text>
        <r>
          <rPr>
            <sz val="9"/>
            <rFont val="MS P ゴシック"/>
            <family val="3"/>
            <charset val="128"/>
          </rPr>
          <t xml:space="preserve">証明資料と同じ表記（和暦、西暦）を入力してください。
</t>
        </r>
      </text>
    </comment>
  </commentList>
</comments>
</file>

<file path=xl/sharedStrings.xml><?xml version="1.0" encoding="utf-8"?>
<sst xmlns="http://schemas.openxmlformats.org/spreadsheetml/2006/main" count="950" uniqueCount="488">
  <si>
    <t>連絡先電話番号</t>
    <rPh sb="0" eb="2">
      <t>レンラク</t>
    </rPh>
    <rPh sb="2" eb="3">
      <t>サキ</t>
    </rPh>
    <rPh sb="3" eb="5">
      <t>デンワ</t>
    </rPh>
    <rPh sb="5" eb="7">
      <t>バンゴウ</t>
    </rPh>
    <phoneticPr fontId="5"/>
  </si>
  <si>
    <t>担当者（職氏名）</t>
    <rPh sb="0" eb="3">
      <t>タントウシャ</t>
    </rPh>
    <rPh sb="4" eb="5">
      <t>ショク</t>
    </rPh>
    <rPh sb="5" eb="7">
      <t>シメイ</t>
    </rPh>
    <phoneticPr fontId="5"/>
  </si>
  <si>
    <t>工　種</t>
    <rPh sb="0" eb="1">
      <t>コウ</t>
    </rPh>
    <rPh sb="2" eb="3">
      <t>タネ</t>
    </rPh>
    <phoneticPr fontId="5"/>
  </si>
  <si>
    <t>規　格</t>
    <rPh sb="0" eb="1">
      <t>タダシ</t>
    </rPh>
    <rPh sb="2" eb="3">
      <t>カク</t>
    </rPh>
    <phoneticPr fontId="5"/>
  </si>
  <si>
    <t>数　量</t>
    <rPh sb="0" eb="1">
      <t>カズ</t>
    </rPh>
    <rPh sb="2" eb="3">
      <t>リョウ</t>
    </rPh>
    <phoneticPr fontId="5"/>
  </si>
  <si>
    <t>受注者名</t>
    <rPh sb="0" eb="3">
      <t>ジュチュウシャ</t>
    </rPh>
    <rPh sb="3" eb="4">
      <t>メイ</t>
    </rPh>
    <phoneticPr fontId="5"/>
  </si>
  <si>
    <t>工　事　名</t>
    <rPh sb="0" eb="1">
      <t>コウ</t>
    </rPh>
    <rPh sb="2" eb="3">
      <t>コト</t>
    </rPh>
    <rPh sb="4" eb="5">
      <t>メイ</t>
    </rPh>
    <phoneticPr fontId="5"/>
  </si>
  <si>
    <t>発注機関名</t>
    <rPh sb="0" eb="2">
      <t>ハッチュウ</t>
    </rPh>
    <rPh sb="2" eb="5">
      <t>キカンメイ</t>
    </rPh>
    <phoneticPr fontId="5"/>
  </si>
  <si>
    <t>施工場所</t>
    <rPh sb="0" eb="2">
      <t>セコウ</t>
    </rPh>
    <rPh sb="2" eb="4">
      <t>バショ</t>
    </rPh>
    <phoneticPr fontId="5"/>
  </si>
  <si>
    <t>（面積）</t>
    <rPh sb="1" eb="3">
      <t>メンセキ</t>
    </rPh>
    <phoneticPr fontId="5"/>
  </si>
  <si>
    <t>～</t>
    <phoneticPr fontId="5"/>
  </si>
  <si>
    <t>（規格問わず最大延長）</t>
    <rPh sb="1" eb="3">
      <t>キカク</t>
    </rPh>
    <rPh sb="3" eb="4">
      <t>ト</t>
    </rPh>
    <rPh sb="6" eb="8">
      <t>サイダイ</t>
    </rPh>
    <rPh sb="8" eb="10">
      <t>エンチョウ</t>
    </rPh>
    <phoneticPr fontId="5"/>
  </si>
  <si>
    <t>ｍ</t>
    <phoneticPr fontId="5"/>
  </si>
  <si>
    <t>－</t>
    <phoneticPr fontId="2"/>
  </si>
  <si>
    <t>証明</t>
    <rPh sb="0" eb="2">
      <t>ショウメイ</t>
    </rPh>
    <phoneticPr fontId="2"/>
  </si>
  <si>
    <t>類似</t>
    <rPh sb="0" eb="2">
      <t>ルイジ</t>
    </rPh>
    <phoneticPr fontId="2"/>
  </si>
  <si>
    <t>コリ</t>
    <phoneticPr fontId="2"/>
  </si>
  <si>
    <t>　所在地</t>
    <rPh sb="1" eb="4">
      <t>ショザイチ</t>
    </rPh>
    <phoneticPr fontId="5"/>
  </si>
  <si>
    <t>　商号又は名称</t>
    <rPh sb="1" eb="3">
      <t>ショウゴウ</t>
    </rPh>
    <rPh sb="3" eb="4">
      <t>マタ</t>
    </rPh>
    <rPh sb="5" eb="7">
      <t>メイショウ</t>
    </rPh>
    <phoneticPr fontId="5"/>
  </si>
  <si>
    <t>　代表者氏名</t>
    <rPh sb="1" eb="4">
      <t>ダイヒョウシャ</t>
    </rPh>
    <rPh sb="4" eb="6">
      <t>シメイ</t>
    </rPh>
    <phoneticPr fontId="5"/>
  </si>
  <si>
    <t>請負金額（円）</t>
    <rPh sb="0" eb="2">
      <t>ウケオイ</t>
    </rPh>
    <rPh sb="2" eb="4">
      <t>キンガク</t>
    </rPh>
    <rPh sb="4" eb="5">
      <t>キンガク</t>
    </rPh>
    <rPh sb="5" eb="6">
      <t>エン</t>
    </rPh>
    <phoneticPr fontId="5"/>
  </si>
  <si>
    <t>出張所</t>
    <rPh sb="0" eb="3">
      <t>シュッチョウショ</t>
    </rPh>
    <phoneticPr fontId="2"/>
  </si>
  <si>
    <t>施工場所</t>
  </si>
  <si>
    <t>施工場所</t>
    <rPh sb="0" eb="2">
      <t>セコウ</t>
    </rPh>
    <rPh sb="2" eb="4">
      <t>バショ</t>
    </rPh>
    <phoneticPr fontId="2"/>
  </si>
  <si>
    <t>～</t>
    <phoneticPr fontId="2"/>
  </si>
  <si>
    <t>出資比率</t>
    <rPh sb="0" eb="2">
      <t>シュッシ</t>
    </rPh>
    <rPh sb="2" eb="4">
      <t>ヒリツ</t>
    </rPh>
    <phoneticPr fontId="2"/>
  </si>
  <si>
    <t>請負金額（円）</t>
    <rPh sb="0" eb="2">
      <t>ウケオイ</t>
    </rPh>
    <rPh sb="2" eb="4">
      <t>キンガク</t>
    </rPh>
    <rPh sb="3" eb="4">
      <t>ガク</t>
    </rPh>
    <rPh sb="5" eb="6">
      <t>エン</t>
    </rPh>
    <phoneticPr fontId="5"/>
  </si>
  <si>
    <t>区　分</t>
    <rPh sb="0" eb="1">
      <t>ク</t>
    </rPh>
    <rPh sb="2" eb="3">
      <t>ブン</t>
    </rPh>
    <phoneticPr fontId="2"/>
  </si>
  <si>
    <t>出資比率</t>
    <rPh sb="0" eb="2">
      <t>シュッシ</t>
    </rPh>
    <rPh sb="2" eb="4">
      <t>ヒリツ</t>
    </rPh>
    <phoneticPr fontId="5"/>
  </si>
  <si>
    <t>受注者名</t>
    <rPh sb="0" eb="3">
      <t>ジュチュウシャ</t>
    </rPh>
    <rPh sb="3" eb="4">
      <t>メイ</t>
    </rPh>
    <phoneticPr fontId="2"/>
  </si>
  <si>
    <t>工事名</t>
    <rPh sb="0" eb="3">
      <t>コウジメイ</t>
    </rPh>
    <phoneticPr fontId="2"/>
  </si>
  <si>
    <t>注</t>
    <rPh sb="0" eb="1">
      <t>チュウ</t>
    </rPh>
    <phoneticPr fontId="2"/>
  </si>
  <si>
    <t>○</t>
    <phoneticPr fontId="2"/>
  </si>
  <si>
    <t>事前登録受理票の交付年月日</t>
    <rPh sb="0" eb="2">
      <t>ジゼン</t>
    </rPh>
    <rPh sb="2" eb="4">
      <t>トウロク</t>
    </rPh>
    <rPh sb="4" eb="6">
      <t>ジュリ</t>
    </rPh>
    <rPh sb="6" eb="7">
      <t>ヒョウ</t>
    </rPh>
    <rPh sb="8" eb="10">
      <t>コウフ</t>
    </rPh>
    <rPh sb="10" eb="13">
      <t>ネンガッピ</t>
    </rPh>
    <phoneticPr fontId="2"/>
  </si>
  <si>
    <t>文書番号</t>
    <phoneticPr fontId="2"/>
  </si>
  <si>
    <t xml:space="preserve">１　この簡易型総合評価落札方式施工実績事前登録書（以下、施工実績事前登録書という。）は、空知総合振興局産業振興部が公告する総合評価（施工実績タイプ）制限付一般競争入札の競争入札参加申請において有効とします。 </t>
    <rPh sb="25" eb="27">
      <t>イカ</t>
    </rPh>
    <rPh sb="28" eb="30">
      <t>セコウ</t>
    </rPh>
    <rPh sb="30" eb="32">
      <t>ジッセキ</t>
    </rPh>
    <rPh sb="32" eb="34">
      <t>ジゼン</t>
    </rPh>
    <rPh sb="34" eb="36">
      <t>トウロク</t>
    </rPh>
    <rPh sb="36" eb="37">
      <t>ショ</t>
    </rPh>
    <rPh sb="44" eb="46">
      <t>ソラチ</t>
    </rPh>
    <rPh sb="46" eb="48">
      <t>ソウゴウ</t>
    </rPh>
    <rPh sb="48" eb="51">
      <t>シンコウキョク</t>
    </rPh>
    <rPh sb="51" eb="53">
      <t>サンギョウ</t>
    </rPh>
    <rPh sb="53" eb="56">
      <t>シンコウブ</t>
    </rPh>
    <rPh sb="57" eb="59">
      <t>コウコク</t>
    </rPh>
    <rPh sb="61" eb="63">
      <t>ソウゴウ</t>
    </rPh>
    <rPh sb="63" eb="65">
      <t>ヒョウカ</t>
    </rPh>
    <rPh sb="66" eb="68">
      <t>セコウ</t>
    </rPh>
    <rPh sb="68" eb="70">
      <t>ジッセキ</t>
    </rPh>
    <rPh sb="74" eb="77">
      <t>セイゲンツ</t>
    </rPh>
    <rPh sb="77" eb="79">
      <t>イッパン</t>
    </rPh>
    <rPh sb="79" eb="81">
      <t>キョウソウ</t>
    </rPh>
    <rPh sb="81" eb="83">
      <t>ニュウサツ</t>
    </rPh>
    <rPh sb="84" eb="86">
      <t>キョウソウ</t>
    </rPh>
    <rPh sb="86" eb="88">
      <t>ニュウサツ</t>
    </rPh>
    <rPh sb="88" eb="90">
      <t>サンカ</t>
    </rPh>
    <rPh sb="90" eb="92">
      <t>シンセイ</t>
    </rPh>
    <rPh sb="96" eb="98">
      <t>ユウコウ</t>
    </rPh>
    <phoneticPr fontId="5"/>
  </si>
  <si>
    <t>【主たる営業所】</t>
    <rPh sb="1" eb="2">
      <t>シュ</t>
    </rPh>
    <rPh sb="4" eb="7">
      <t>エイギョウショ</t>
    </rPh>
    <phoneticPr fontId="2"/>
  </si>
  <si>
    <t>雇用</t>
    <rPh sb="0" eb="2">
      <t>コヨウ</t>
    </rPh>
    <phoneticPr fontId="2"/>
  </si>
  <si>
    <t>部　　門</t>
    <rPh sb="0" eb="1">
      <t>ブ</t>
    </rPh>
    <rPh sb="3" eb="4">
      <t>モン</t>
    </rPh>
    <phoneticPr fontId="2"/>
  </si>
  <si>
    <t>表 彰 種 類</t>
    <rPh sb="0" eb="1">
      <t>オモテ</t>
    </rPh>
    <rPh sb="2" eb="3">
      <t>アキラ</t>
    </rPh>
    <rPh sb="4" eb="5">
      <t>シュ</t>
    </rPh>
    <rPh sb="6" eb="7">
      <t>タグイ</t>
    </rPh>
    <phoneticPr fontId="2"/>
  </si>
  <si>
    <t>表 彰 年 月 日</t>
    <rPh sb="0" eb="1">
      <t>オモテ</t>
    </rPh>
    <rPh sb="2" eb="3">
      <t>アキラ</t>
    </rPh>
    <rPh sb="4" eb="5">
      <t>ネン</t>
    </rPh>
    <rPh sb="6" eb="7">
      <t>ツキ</t>
    </rPh>
    <rPh sb="8" eb="9">
      <t>ヒ</t>
    </rPh>
    <phoneticPr fontId="2"/>
  </si>
  <si>
    <t>有効期限</t>
    <rPh sb="0" eb="2">
      <t>ユウコウ</t>
    </rPh>
    <rPh sb="2" eb="4">
      <t>キゲン</t>
    </rPh>
    <phoneticPr fontId="2"/>
  </si>
  <si>
    <t>認証登録番号</t>
    <rPh sb="0" eb="2">
      <t>ニンショウ</t>
    </rPh>
    <rPh sb="2" eb="4">
      <t>トウロク</t>
    </rPh>
    <rPh sb="4" eb="6">
      <t>バンゴウ</t>
    </rPh>
    <phoneticPr fontId="2"/>
  </si>
  <si>
    <t>【農業農村の有する多面的機能の維持増進活動の実績】</t>
    <rPh sb="1" eb="3">
      <t>ノウギョウ</t>
    </rPh>
    <rPh sb="3" eb="5">
      <t>ノウソン</t>
    </rPh>
    <rPh sb="6" eb="7">
      <t>ユウ</t>
    </rPh>
    <rPh sb="9" eb="12">
      <t>タメンテキ</t>
    </rPh>
    <rPh sb="12" eb="14">
      <t>キノウ</t>
    </rPh>
    <rPh sb="15" eb="17">
      <t>イジ</t>
    </rPh>
    <rPh sb="17" eb="19">
      <t>ゾウシン</t>
    </rPh>
    <rPh sb="19" eb="21">
      <t>カツドウ</t>
    </rPh>
    <rPh sb="22" eb="24">
      <t>ジッセキ</t>
    </rPh>
    <phoneticPr fontId="2"/>
  </si>
  <si>
    <t>実　施　時　期</t>
    <rPh sb="0" eb="1">
      <t>ジツ</t>
    </rPh>
    <rPh sb="2" eb="3">
      <t>シ</t>
    </rPh>
    <rPh sb="4" eb="5">
      <t>トキ</t>
    </rPh>
    <rPh sb="6" eb="7">
      <t>キ</t>
    </rPh>
    <phoneticPr fontId="2"/>
  </si>
  <si>
    <t>活　動　内　容　の　概　要</t>
    <rPh sb="0" eb="1">
      <t>カツ</t>
    </rPh>
    <rPh sb="2" eb="3">
      <t>ドウ</t>
    </rPh>
    <rPh sb="4" eb="5">
      <t>ナイ</t>
    </rPh>
    <rPh sb="6" eb="7">
      <t>カタチ</t>
    </rPh>
    <rPh sb="10" eb="11">
      <t>ガイ</t>
    </rPh>
    <rPh sb="12" eb="13">
      <t>ヨウ</t>
    </rPh>
    <phoneticPr fontId="2"/>
  </si>
  <si>
    <t>公　布　日</t>
    <rPh sb="0" eb="1">
      <t>コウ</t>
    </rPh>
    <rPh sb="2" eb="3">
      <t>ヌノ</t>
    </rPh>
    <rPh sb="4" eb="5">
      <t>ヒ</t>
    </rPh>
    <phoneticPr fontId="2"/>
  </si>
  <si>
    <t>文　書　番　号</t>
    <rPh sb="0" eb="1">
      <t>ブン</t>
    </rPh>
    <rPh sb="2" eb="3">
      <t>ショ</t>
    </rPh>
    <rPh sb="4" eb="5">
      <t>バン</t>
    </rPh>
    <rPh sb="6" eb="7">
      <t>ゴウ</t>
    </rPh>
    <phoneticPr fontId="2"/>
  </si>
  <si>
    <t>緊急時の応急措置場所</t>
    <rPh sb="0" eb="3">
      <t>キンキュウジ</t>
    </rPh>
    <rPh sb="4" eb="6">
      <t>オウキュウ</t>
    </rPh>
    <rPh sb="6" eb="8">
      <t>ソチ</t>
    </rPh>
    <rPh sb="8" eb="10">
      <t>バショ</t>
    </rPh>
    <phoneticPr fontId="2"/>
  </si>
  <si>
    <t>応急措置実施日</t>
    <rPh sb="0" eb="2">
      <t>オウキュウ</t>
    </rPh>
    <rPh sb="2" eb="4">
      <t>ソチ</t>
    </rPh>
    <rPh sb="4" eb="7">
      <t>ジッシビ</t>
    </rPh>
    <phoneticPr fontId="2"/>
  </si>
  <si>
    <t>緊急時の応急措置内容</t>
    <rPh sb="0" eb="3">
      <t>キンキュウジ</t>
    </rPh>
    <rPh sb="4" eb="6">
      <t>オウキュウ</t>
    </rPh>
    <rPh sb="6" eb="8">
      <t>ソチ</t>
    </rPh>
    <rPh sb="8" eb="10">
      <t>ナイヨウ</t>
    </rPh>
    <phoneticPr fontId="2"/>
  </si>
  <si>
    <t>緊急防疫業務に従事する者である証明書の有無</t>
    <rPh sb="0" eb="2">
      <t>キンキュウ</t>
    </rPh>
    <rPh sb="2" eb="4">
      <t>ボウエキ</t>
    </rPh>
    <rPh sb="4" eb="6">
      <t>ギョウム</t>
    </rPh>
    <rPh sb="7" eb="9">
      <t>ジュウジ</t>
    </rPh>
    <rPh sb="11" eb="12">
      <t>モノ</t>
    </rPh>
    <rPh sb="15" eb="17">
      <t>ショウメイ</t>
    </rPh>
    <rPh sb="17" eb="18">
      <t>ショ</t>
    </rPh>
    <rPh sb="19" eb="21">
      <t>ウム</t>
    </rPh>
    <phoneticPr fontId="2"/>
  </si>
  <si>
    <t>あり</t>
    <phoneticPr fontId="2"/>
  </si>
  <si>
    <t>なし</t>
    <phoneticPr fontId="2"/>
  </si>
  <si>
    <t>防疫協定</t>
    <rPh sb="0" eb="2">
      <t>ボウエキ</t>
    </rPh>
    <rPh sb="2" eb="4">
      <t>キョウテイ</t>
    </rPh>
    <phoneticPr fontId="2"/>
  </si>
  <si>
    <t>証　明</t>
    <rPh sb="0" eb="1">
      <t>アカシ</t>
    </rPh>
    <rPh sb="2" eb="3">
      <t>アキラ</t>
    </rPh>
    <phoneticPr fontId="2"/>
  </si>
  <si>
    <t>期　間</t>
    <rPh sb="0" eb="1">
      <t>キ</t>
    </rPh>
    <rPh sb="2" eb="3">
      <t>アイダ</t>
    </rPh>
    <phoneticPr fontId="2"/>
  </si>
  <si>
    <t>証明書年月日</t>
    <rPh sb="0" eb="3">
      <t>ショウメイショ</t>
    </rPh>
    <rPh sb="3" eb="4">
      <t>ネン</t>
    </rPh>
    <rPh sb="4" eb="5">
      <t>ツキ</t>
    </rPh>
    <rPh sb="5" eb="6">
      <t>ヒ</t>
    </rPh>
    <phoneticPr fontId="2"/>
  </si>
  <si>
    <t>　　なお、事前登録している証明資料であっても、発注機関が必要と認めたときは、説明用資料等の提出を求める場合があります。また、内容を変更する際は、新たな証明資料と施工実績事前登録書の該当部を変更して提出してください。</t>
    <rPh sb="5" eb="7">
      <t>ジゼン</t>
    </rPh>
    <rPh sb="7" eb="9">
      <t>トウロク</t>
    </rPh>
    <rPh sb="13" eb="15">
      <t>ショウメイ</t>
    </rPh>
    <rPh sb="15" eb="17">
      <t>シリョウ</t>
    </rPh>
    <rPh sb="23" eb="25">
      <t>ハッチュウ</t>
    </rPh>
    <rPh sb="25" eb="27">
      <t>キカン</t>
    </rPh>
    <rPh sb="28" eb="30">
      <t>ヒツヨウ</t>
    </rPh>
    <rPh sb="31" eb="32">
      <t>ミト</t>
    </rPh>
    <rPh sb="38" eb="40">
      <t>セツメイ</t>
    </rPh>
    <rPh sb="40" eb="41">
      <t>ヨウ</t>
    </rPh>
    <rPh sb="41" eb="43">
      <t>シリョウ</t>
    </rPh>
    <rPh sb="43" eb="44">
      <t>トウ</t>
    </rPh>
    <rPh sb="45" eb="47">
      <t>テイシュツ</t>
    </rPh>
    <rPh sb="48" eb="49">
      <t>モト</t>
    </rPh>
    <rPh sb="51" eb="53">
      <t>バアイ</t>
    </rPh>
    <rPh sb="62" eb="64">
      <t>ナイヨウ</t>
    </rPh>
    <rPh sb="65" eb="67">
      <t>ヘンコウ</t>
    </rPh>
    <rPh sb="69" eb="70">
      <t>サイ</t>
    </rPh>
    <rPh sb="72" eb="73">
      <t>アラ</t>
    </rPh>
    <rPh sb="80" eb="82">
      <t>セコウ</t>
    </rPh>
    <rPh sb="82" eb="84">
      <t>ジッセキ</t>
    </rPh>
    <rPh sb="84" eb="86">
      <t>ジゼン</t>
    </rPh>
    <rPh sb="86" eb="88">
      <t>トウロク</t>
    </rPh>
    <rPh sb="88" eb="89">
      <t>ショ</t>
    </rPh>
    <rPh sb="90" eb="92">
      <t>ガイトウ</t>
    </rPh>
    <rPh sb="92" eb="93">
      <t>ブ</t>
    </rPh>
    <rPh sb="94" eb="96">
      <t>ヘンコウ</t>
    </rPh>
    <rPh sb="98" eb="100">
      <t>テイシュツ</t>
    </rPh>
    <phoneticPr fontId="5"/>
  </si>
  <si>
    <t>表彰有無</t>
    <rPh sb="0" eb="2">
      <t>ヒョウショウ</t>
    </rPh>
    <rPh sb="2" eb="4">
      <t>ウム</t>
    </rPh>
    <phoneticPr fontId="2"/>
  </si>
  <si>
    <t>取得有無</t>
    <rPh sb="0" eb="2">
      <t>シュトク</t>
    </rPh>
    <rPh sb="2" eb="4">
      <t>ウム</t>
    </rPh>
    <phoneticPr fontId="2"/>
  </si>
  <si>
    <t>優秀業者表彰</t>
    <rPh sb="0" eb="2">
      <t>ユウシュウ</t>
    </rPh>
    <rPh sb="2" eb="4">
      <t>ギョウシャ</t>
    </rPh>
    <rPh sb="4" eb="6">
      <t>ヒョウショウ</t>
    </rPh>
    <phoneticPr fontId="2"/>
  </si>
  <si>
    <t>北海道農業土木工事</t>
    <rPh sb="0" eb="3">
      <t>ホッカイドウ</t>
    </rPh>
    <rPh sb="3" eb="5">
      <t>ノウギョウ</t>
    </rPh>
    <rPh sb="5" eb="7">
      <t>ドボク</t>
    </rPh>
    <rPh sb="7" eb="9">
      <t>コウジ</t>
    </rPh>
    <phoneticPr fontId="2"/>
  </si>
  <si>
    <t>部門</t>
    <rPh sb="0" eb="2">
      <t>ブモン</t>
    </rPh>
    <phoneticPr fontId="2"/>
  </si>
  <si>
    <t>北海道チャレンジ企業表彰</t>
    <rPh sb="0" eb="3">
      <t>ホッカイドウ</t>
    </rPh>
    <rPh sb="8" eb="10">
      <t>キギョウ</t>
    </rPh>
    <rPh sb="10" eb="12">
      <t>ヒョウショウ</t>
    </rPh>
    <phoneticPr fontId="2"/>
  </si>
  <si>
    <t>道新技術・新製品開発賞</t>
    <rPh sb="0" eb="1">
      <t>ドウ</t>
    </rPh>
    <rPh sb="1" eb="2">
      <t>シン</t>
    </rPh>
    <rPh sb="2" eb="4">
      <t>ギジュツ</t>
    </rPh>
    <rPh sb="5" eb="8">
      <t>シンセイヒン</t>
    </rPh>
    <rPh sb="8" eb="10">
      <t>カイハツ</t>
    </rPh>
    <rPh sb="10" eb="11">
      <t>ショウ</t>
    </rPh>
    <phoneticPr fontId="2"/>
  </si>
  <si>
    <t>実績有無</t>
    <rPh sb="0" eb="2">
      <t>ジッセキ</t>
    </rPh>
    <rPh sb="2" eb="4">
      <t>ウム</t>
    </rPh>
    <phoneticPr fontId="2"/>
  </si>
  <si>
    <t>－</t>
  </si>
  <si>
    <t>件</t>
    <rPh sb="0" eb="1">
      <t>ケン</t>
    </rPh>
    <phoneticPr fontId="5"/>
  </si>
  <si>
    <t>該　当</t>
    <rPh sb="0" eb="1">
      <t>ガイ</t>
    </rPh>
    <rPh sb="2" eb="3">
      <t>トウ</t>
    </rPh>
    <phoneticPr fontId="5"/>
  </si>
  <si>
    <t>同数以上</t>
    <rPh sb="0" eb="2">
      <t>ドウスウ</t>
    </rPh>
    <rPh sb="2" eb="4">
      <t>イジョウ</t>
    </rPh>
    <phoneticPr fontId="5"/>
  </si>
  <si>
    <t>非該当</t>
    <rPh sb="0" eb="3">
      <t>ヒガイトウ</t>
    </rPh>
    <phoneticPr fontId="5"/>
  </si>
  <si>
    <t>該当の有無</t>
    <rPh sb="0" eb="2">
      <t>ガイトウ</t>
    </rPh>
    <rPh sb="3" eb="5">
      <t>ウム</t>
    </rPh>
    <phoneticPr fontId="2"/>
  </si>
  <si>
    <t>技術職員の総数</t>
    <phoneticPr fontId="2"/>
  </si>
  <si>
    <t>①</t>
    <phoneticPr fontId="2"/>
  </si>
  <si>
    <t>②</t>
    <phoneticPr fontId="2"/>
  </si>
  <si>
    <t>項　目</t>
    <rPh sb="0" eb="1">
      <t>コウ</t>
    </rPh>
    <rPh sb="2" eb="3">
      <t>メ</t>
    </rPh>
    <phoneticPr fontId="2"/>
  </si>
  <si>
    <t>【労働環境改善】</t>
    <phoneticPr fontId="2"/>
  </si>
  <si>
    <t>令和　　　年　　　月　　　日</t>
    <phoneticPr fontId="2"/>
  </si>
  <si>
    <t>　ア　｢北海道働き方改革推進企業認定｣の「仕事と子育て・介護等の両立」の取組</t>
    <rPh sb="7" eb="8">
      <t>ハタラ</t>
    </rPh>
    <rPh sb="9" eb="10">
      <t>カタ</t>
    </rPh>
    <rPh sb="10" eb="12">
      <t>カイカク</t>
    </rPh>
    <rPh sb="12" eb="14">
      <t>スイシン</t>
    </rPh>
    <rPh sb="14" eb="16">
      <t>キギョウ</t>
    </rPh>
    <rPh sb="16" eb="18">
      <t>ニンテイ</t>
    </rPh>
    <rPh sb="21" eb="23">
      <t>シゴト</t>
    </rPh>
    <rPh sb="24" eb="26">
      <t>コソダ</t>
    </rPh>
    <rPh sb="28" eb="30">
      <t>カイゴ</t>
    </rPh>
    <rPh sb="30" eb="31">
      <t>トウ</t>
    </rPh>
    <rPh sb="32" eb="34">
      <t>リョウリツ</t>
    </rPh>
    <rPh sb="36" eb="38">
      <t>トリクミ</t>
    </rPh>
    <phoneticPr fontId="5"/>
  </si>
  <si>
    <t>　イ　｢北海道あったかファミリー応援企業｣の認定</t>
    <rPh sb="22" eb="24">
      <t>ニンテイ</t>
    </rPh>
    <phoneticPr fontId="5"/>
  </si>
  <si>
    <t>　ウ　次世代育成支援対策推進法に規定する｢一般事業主行動計画」の策定</t>
    <rPh sb="32" eb="34">
      <t>サクテイ</t>
    </rPh>
    <phoneticPr fontId="5"/>
  </si>
  <si>
    <t>②　高年齢者を継続雇用している実績</t>
    <phoneticPr fontId="2"/>
  </si>
  <si>
    <t>　技術者の35歳未満の割合が15％以上　（若年技術職員の継続的な育成及び確保「該当」）</t>
    <phoneticPr fontId="2"/>
  </si>
  <si>
    <t>増減数</t>
    <rPh sb="0" eb="2">
      <t>ゾウゲン</t>
    </rPh>
    <rPh sb="2" eb="3">
      <t>スウ</t>
    </rPh>
    <phoneticPr fontId="2"/>
  </si>
  <si>
    <t xml:space="preserve"> '35歳未満の新規技術者の割合が1％以上（新規若年技術職員の育成及び確保「該当」）</t>
    <phoneticPr fontId="2"/>
  </si>
  <si>
    <t>空知総合振興局産業振興部 整備課</t>
    <rPh sb="0" eb="2">
      <t>ソラチ</t>
    </rPh>
    <rPh sb="2" eb="4">
      <t>ソウゴウ</t>
    </rPh>
    <rPh sb="4" eb="7">
      <t>シンコウキョク</t>
    </rPh>
    <rPh sb="7" eb="9">
      <t>サンギョウ</t>
    </rPh>
    <rPh sb="9" eb="12">
      <t>シンコウブ</t>
    </rPh>
    <rPh sb="13" eb="16">
      <t>セイビカ</t>
    </rPh>
    <phoneticPr fontId="2"/>
  </si>
  <si>
    <t>次のとおり、申請内容を確認しました。</t>
    <rPh sb="0" eb="1">
      <t>ツギ</t>
    </rPh>
    <rPh sb="6" eb="10">
      <t>シンセイナイヨウ</t>
    </rPh>
    <rPh sb="11" eb="13">
      <t>カクニン</t>
    </rPh>
    <phoneticPr fontId="2"/>
  </si>
  <si>
    <t>合　計　点　数</t>
    <rPh sb="0" eb="1">
      <t>ゴウ</t>
    </rPh>
    <rPh sb="2" eb="3">
      <t>ケイ</t>
    </rPh>
    <rPh sb="4" eb="5">
      <t>テン</t>
    </rPh>
    <rPh sb="6" eb="7">
      <t>スウ</t>
    </rPh>
    <phoneticPr fontId="5"/>
  </si>
  <si>
    <t>点</t>
    <rPh sb="0" eb="1">
      <t>テン</t>
    </rPh>
    <phoneticPr fontId="12"/>
  </si>
  <si>
    <t>合　計　件　数</t>
    <rPh sb="0" eb="1">
      <t>ゴウ</t>
    </rPh>
    <rPh sb="2" eb="3">
      <t>ケイ</t>
    </rPh>
    <rPh sb="4" eb="5">
      <t>ケン</t>
    </rPh>
    <rPh sb="6" eb="7">
      <t>カズ</t>
    </rPh>
    <phoneticPr fontId="5"/>
  </si>
  <si>
    <t>】</t>
    <phoneticPr fontId="12"/>
  </si>
  <si>
    <t>ア</t>
    <phoneticPr fontId="2"/>
  </si>
  <si>
    <t>イ</t>
    <phoneticPr fontId="2"/>
  </si>
  <si>
    <t>技術職員総数の確保　（直近及び直近の前の有効な経営規模等評価結果通知書）</t>
    <phoneticPr fontId="12"/>
  </si>
  <si>
    <t>若年技術職員の育成・確保</t>
    <phoneticPr fontId="12"/>
  </si>
  <si>
    <t>技術職員総数の確保</t>
    <phoneticPr fontId="12"/>
  </si>
  <si>
    <t>なし</t>
  </si>
  <si>
    <t>なし</t>
    <phoneticPr fontId="12"/>
  </si>
  <si>
    <t>　　　【技術職員の育成・確保】</t>
    <phoneticPr fontId="12"/>
  </si>
  <si>
    <t>採用年月日</t>
    <rPh sb="0" eb="2">
      <t>サイヨウ</t>
    </rPh>
    <rPh sb="2" eb="5">
      <t>ネンガッピ</t>
    </rPh>
    <phoneticPr fontId="12"/>
  </si>
  <si>
    <t>生 年 月 日</t>
    <rPh sb="0" eb="1">
      <t>セイ</t>
    </rPh>
    <rPh sb="2" eb="3">
      <t>トシ</t>
    </rPh>
    <rPh sb="4" eb="5">
      <t>ツキ</t>
    </rPh>
    <rPh sb="6" eb="7">
      <t>ヒ</t>
    </rPh>
    <phoneticPr fontId="12"/>
  </si>
  <si>
    <t>氏　    　名</t>
    <rPh sb="0" eb="1">
      <t>シ</t>
    </rPh>
    <rPh sb="7" eb="8">
      <t>ナ</t>
    </rPh>
    <phoneticPr fontId="12"/>
  </si>
  <si>
    <t>卒業学校名</t>
    <phoneticPr fontId="12"/>
  </si>
  <si>
    <t>卒業年月日</t>
    <phoneticPr fontId="12"/>
  </si>
  <si>
    <t>《新規雇用の種類》</t>
    <rPh sb="1" eb="3">
      <t>シンキ</t>
    </rPh>
    <rPh sb="3" eb="5">
      <t>コヨウ</t>
    </rPh>
    <rPh sb="6" eb="8">
      <t>シュルイ</t>
    </rPh>
    <phoneticPr fontId="12"/>
  </si>
  <si>
    <t>　　　【労働環境改善】</t>
    <phoneticPr fontId="12"/>
  </si>
  <si>
    <t>過去１０年間において、建設雇用優良事業所表彰あり</t>
    <phoneticPr fontId="12"/>
  </si>
  <si>
    <t>表彰年月日</t>
    <rPh sb="0" eb="2">
      <t>ヒョウショウ</t>
    </rPh>
    <rPh sb="2" eb="3">
      <t>ネン</t>
    </rPh>
    <rPh sb="3" eb="5">
      <t>ツキヒ</t>
    </rPh>
    <phoneticPr fontId="2"/>
  </si>
  <si>
    <t>　　年　　　月　　　日</t>
    <phoneticPr fontId="12"/>
  </si>
  <si>
    <t>有効期限</t>
    <rPh sb="0" eb="2">
      <t>ユウコウ</t>
    </rPh>
    <phoneticPr fontId="2"/>
  </si>
  <si>
    <t>計画期限</t>
    <phoneticPr fontId="2"/>
  </si>
  <si>
    <t>年　　　月　　　日</t>
    <phoneticPr fontId="12"/>
  </si>
  <si>
    <t>仕事と家庭の両立支援の取組</t>
  </si>
  <si>
    <t>雇用環境への取組　</t>
    <phoneticPr fontId="12"/>
  </si>
  <si>
    <t>｢北海道働き方改革推進企業認定｣の「仕事と子育て・介護等の両立」の取組</t>
    <phoneticPr fontId="12"/>
  </si>
  <si>
    <t>｢北海道あったかファミリー応援企業｣の認定</t>
    <phoneticPr fontId="12"/>
  </si>
  <si>
    <t>次世代育成支援対策推進法に規定する｢一般事業主行動計画」の策定</t>
    <phoneticPr fontId="12"/>
  </si>
  <si>
    <t>※選択した技術評価項目に該当する内容のみを下記に記載してください。</t>
    <rPh sb="7" eb="9">
      <t>ヒョウカ</t>
    </rPh>
    <phoneticPr fontId="12"/>
  </si>
  <si>
    <t>【申請者】</t>
    <phoneticPr fontId="12"/>
  </si>
  <si>
    <t>　　　【高年齢者継続雇用の取組】</t>
    <phoneticPr fontId="12"/>
  </si>
  <si>
    <t>高年齢者を継続雇用している実績</t>
    <phoneticPr fontId="12"/>
  </si>
  <si>
    <t>　　　【女性の活躍支援の取組】　</t>
    <phoneticPr fontId="12"/>
  </si>
  <si>
    <t>「北海道働き方改革推進企業認定」の「女性」の取組分野に該当</t>
    <phoneticPr fontId="12"/>
  </si>
  <si>
    <t>「北海道なでしこ応援企業」の認定</t>
    <phoneticPr fontId="12"/>
  </si>
  <si>
    <t>女性活躍推進法に基づく「一般事業主行動計画」の策定・届け出</t>
    <phoneticPr fontId="12"/>
  </si>
  <si>
    <t>認定期限・有効期限</t>
    <rPh sb="0" eb="2">
      <t>ニンテイ</t>
    </rPh>
    <rPh sb="2" eb="4">
      <t>キゲン</t>
    </rPh>
    <rPh sb="5" eb="7">
      <t>ユウコウ</t>
    </rPh>
    <rPh sb="7" eb="9">
      <t>キゲン</t>
    </rPh>
    <phoneticPr fontId="2"/>
  </si>
  <si>
    <t>　年　　　月　　　日</t>
    <phoneticPr fontId="12"/>
  </si>
  <si>
    <t>　認定期限　　　　</t>
    <rPh sb="1" eb="3">
      <t>ニンテイ</t>
    </rPh>
    <rPh sb="3" eb="5">
      <t>キゲン</t>
    </rPh>
    <phoneticPr fontId="2"/>
  </si>
  <si>
    <t>　計画期限</t>
    <rPh sb="1" eb="3">
      <t>ケイカク</t>
    </rPh>
    <rPh sb="3" eb="5">
      <t>キゲン</t>
    </rPh>
    <phoneticPr fontId="2"/>
  </si>
  <si>
    <t>工　期</t>
    <rPh sb="0" eb="1">
      <t>コウ</t>
    </rPh>
    <rPh sb="2" eb="3">
      <t>キ</t>
    </rPh>
    <phoneticPr fontId="2"/>
  </si>
  <si>
    <t>前会社名</t>
    <rPh sb="0" eb="1">
      <t>ゼン</t>
    </rPh>
    <rPh sb="1" eb="2">
      <t>カイ</t>
    </rPh>
    <rPh sb="2" eb="3">
      <t>シャ</t>
    </rPh>
    <rPh sb="3" eb="4">
      <t>メイ</t>
    </rPh>
    <phoneticPr fontId="5"/>
  </si>
  <si>
    <t>（継続時は証明資料不要。）</t>
    <phoneticPr fontId="12"/>
  </si>
  <si>
    <t>（表彰年月日に注意する。）</t>
    <rPh sb="3" eb="4">
      <t>ネン</t>
    </rPh>
    <rPh sb="4" eb="5">
      <t>ガツ</t>
    </rPh>
    <rPh sb="5" eb="6">
      <t>ヒ</t>
    </rPh>
    <phoneticPr fontId="12"/>
  </si>
  <si>
    <t>【新規の雇用実績の有無】　</t>
    <phoneticPr fontId="2"/>
  </si>
  <si>
    <t>　　【申請者】</t>
    <rPh sb="3" eb="6">
      <t>シンセイシャ</t>
    </rPh>
    <phoneticPr fontId="5"/>
  </si>
  <si>
    <t>あり</t>
    <phoneticPr fontId="12"/>
  </si>
  <si>
    <t>有　無</t>
    <rPh sb="0" eb="1">
      <t>ユウ</t>
    </rPh>
    <rPh sb="2" eb="3">
      <t>ム</t>
    </rPh>
    <phoneticPr fontId="12"/>
  </si>
  <si>
    <t>　（イは証明資料不要）</t>
    <phoneticPr fontId="12"/>
  </si>
  <si>
    <t>新　　卒　　者</t>
    <phoneticPr fontId="12"/>
  </si>
  <si>
    <t xml:space="preserve">      【新規の雇用実績の有無】</t>
    <phoneticPr fontId="12"/>
  </si>
  <si>
    <t>離　　職　　者</t>
    <phoneticPr fontId="12"/>
  </si>
  <si>
    <t>◎</t>
    <phoneticPr fontId="14"/>
  </si>
  <si>
    <t>新規・変更</t>
    <rPh sb="0" eb="2">
      <t>シンキ</t>
    </rPh>
    <rPh sb="3" eb="5">
      <t>ヘンコウ</t>
    </rPh>
    <phoneticPr fontId="2"/>
  </si>
  <si>
    <t>新規・　継続</t>
    <rPh sb="0" eb="2">
      <t>シンキ</t>
    </rPh>
    <rPh sb="4" eb="6">
      <t>ケイゾク</t>
    </rPh>
    <phoneticPr fontId="2"/>
  </si>
  <si>
    <t>◎</t>
    <phoneticPr fontId="2"/>
  </si>
  <si>
    <t>新規・変更</t>
    <rPh sb="3" eb="5">
      <t>ヘンコウ</t>
    </rPh>
    <phoneticPr fontId="12"/>
  </si>
  <si>
    <r>
      <t>平均点</t>
    </r>
    <r>
      <rPr>
        <sz val="10"/>
        <rFont val="ＭＳ ゴシック"/>
        <family val="3"/>
        <charset val="128"/>
      </rPr>
      <t>（小数点第2位切捨て1位止め）</t>
    </r>
    <rPh sb="0" eb="1">
      <t>ヒラ</t>
    </rPh>
    <rPh sb="1" eb="2">
      <t>ヒトシ</t>
    </rPh>
    <rPh sb="2" eb="3">
      <t>テン</t>
    </rPh>
    <rPh sb="4" eb="7">
      <t>ショウスウテン</t>
    </rPh>
    <rPh sb="7" eb="8">
      <t>ダイ</t>
    </rPh>
    <rPh sb="9" eb="10">
      <t>イ</t>
    </rPh>
    <rPh sb="10" eb="11">
      <t>キ</t>
    </rPh>
    <rPh sb="11" eb="12">
      <t>ス</t>
    </rPh>
    <rPh sb="14" eb="15">
      <t>イ</t>
    </rPh>
    <rPh sb="15" eb="16">
      <t>ド</t>
    </rPh>
    <phoneticPr fontId="5"/>
  </si>
  <si>
    <r>
      <rPr>
        <sz val="14"/>
        <rFont val="ＭＳ Ｐゴシック"/>
        <family val="3"/>
        <charset val="128"/>
      </rPr>
      <t>種類</t>
    </r>
    <r>
      <rPr>
        <sz val="16"/>
        <rFont val="ＭＳ Ｐゴシック"/>
        <family val="3"/>
        <charset val="128"/>
      </rPr>
      <t>【</t>
    </r>
    <rPh sb="0" eb="2">
      <t>シュルイ</t>
    </rPh>
    <phoneticPr fontId="12"/>
  </si>
  <si>
    <r>
      <t>　ア　</t>
    </r>
    <r>
      <rPr>
        <b/>
        <sz val="11"/>
        <rFont val="ＭＳ Ｐゴシック"/>
        <family val="3"/>
        <charset val="128"/>
      </rPr>
      <t>直近の</t>
    </r>
    <r>
      <rPr>
        <sz val="11"/>
        <rFont val="ＭＳ Ｐゴシック"/>
        <family val="3"/>
        <charset val="128"/>
      </rPr>
      <t>経営規模等評価結果通知書（総合評定値通知書）に記載されている技術職員の総数</t>
    </r>
    <rPh sb="21" eb="23">
      <t>ヒョウテイ</t>
    </rPh>
    <phoneticPr fontId="2"/>
  </si>
  <si>
    <r>
      <t>　イ　</t>
    </r>
    <r>
      <rPr>
        <b/>
        <sz val="11"/>
        <rFont val="ＭＳ Ｐゴシック"/>
        <family val="3"/>
        <charset val="128"/>
      </rPr>
      <t>直近の前の</t>
    </r>
    <r>
      <rPr>
        <sz val="11"/>
        <rFont val="ＭＳ Ｐゴシック"/>
        <family val="3"/>
        <charset val="128"/>
      </rPr>
      <t>経営規模等評価結果通知書（総合評定値通知書）に記載されている技術職員の総数</t>
    </r>
    <rPh sb="23" eb="25">
      <t>ヒョウテイ</t>
    </rPh>
    <phoneticPr fontId="2"/>
  </si>
  <si>
    <t>②「北海道働き方改革推進企業認定」の「女性」の取組分野に該当　  （認定期間の終了日が公告日以降のものが有効）</t>
    <rPh sb="2" eb="5">
      <t>ホッカイドウ</t>
    </rPh>
    <rPh sb="5" eb="6">
      <t>ハタラ</t>
    </rPh>
    <rPh sb="7" eb="8">
      <t>カタ</t>
    </rPh>
    <rPh sb="8" eb="10">
      <t>カイカク</t>
    </rPh>
    <rPh sb="10" eb="12">
      <t>スイシン</t>
    </rPh>
    <rPh sb="12" eb="14">
      <t>キギョウ</t>
    </rPh>
    <rPh sb="14" eb="16">
      <t>ニンテイ</t>
    </rPh>
    <rPh sb="19" eb="21">
      <t>ジョセイ</t>
    </rPh>
    <rPh sb="23" eb="25">
      <t>トリクミ</t>
    </rPh>
    <rPh sb="25" eb="27">
      <t>ブンヤ</t>
    </rPh>
    <rPh sb="28" eb="30">
      <t>ガイトウ</t>
    </rPh>
    <phoneticPr fontId="11"/>
  </si>
  <si>
    <t>１～２人減少</t>
    <rPh sb="4" eb="6">
      <t>ゲンショウ</t>
    </rPh>
    <phoneticPr fontId="5"/>
  </si>
  <si>
    <t>３人減少</t>
    <rPh sb="1" eb="2">
      <t>ニン</t>
    </rPh>
    <rPh sb="2" eb="4">
      <t>ゲンショウ</t>
    </rPh>
    <phoneticPr fontId="5"/>
  </si>
  <si>
    <t>減少率</t>
    <rPh sb="0" eb="3">
      <t>ゲンショウリツ</t>
    </rPh>
    <phoneticPr fontId="15"/>
  </si>
  <si>
    <t>４％以下</t>
    <phoneticPr fontId="15"/>
  </si>
  <si>
    <t>６％以下</t>
    <phoneticPr fontId="15"/>
  </si>
  <si>
    <t xml:space="preserve">減少数＝(直近の前の技術職員の総数)－(直近の技術職員の総数)
減少率＝(減少数)／(直近の前の技術職員の総数)×100%　　
　　　　　　（小数点以下は切捨）
</t>
    <phoneticPr fontId="15"/>
  </si>
  <si>
    <r>
      <t>②　仕事と家庭の両立支援の取組　　（</t>
    </r>
    <r>
      <rPr>
        <b/>
        <sz val="12"/>
        <rFont val="ＭＳ Ｐゴシック"/>
        <family val="3"/>
        <charset val="128"/>
      </rPr>
      <t>ア</t>
    </r>
    <r>
      <rPr>
        <sz val="12"/>
        <rFont val="ＭＳ Ｐゴシック"/>
        <family val="3"/>
        <charset val="128"/>
      </rPr>
      <t>～</t>
    </r>
    <r>
      <rPr>
        <b/>
        <sz val="12"/>
        <rFont val="ＭＳ Ｐゴシック"/>
        <family val="3"/>
        <charset val="128"/>
      </rPr>
      <t>ウ</t>
    </r>
    <r>
      <rPr>
        <sz val="12"/>
        <rFont val="ＭＳ Ｐゴシック"/>
        <family val="3"/>
        <charset val="128"/>
      </rPr>
      <t>のいずれか選択する。　有効期間や計画期間の終了日が公告日以降のものが有効。　</t>
    </r>
    <r>
      <rPr>
        <sz val="11"/>
        <rFont val="ＭＳ Ｐゴシック"/>
        <family val="3"/>
        <charset val="128"/>
      </rPr>
      <t/>
    </r>
    <rPh sb="2" eb="4">
      <t>シゴト</t>
    </rPh>
    <rPh sb="5" eb="7">
      <t>カテイ</t>
    </rPh>
    <rPh sb="8" eb="10">
      <t>リョウリツ</t>
    </rPh>
    <rPh sb="10" eb="12">
      <t>シエン</t>
    </rPh>
    <rPh sb="13" eb="15">
      <t>トリクミ</t>
    </rPh>
    <rPh sb="26" eb="28">
      <t>センタク</t>
    </rPh>
    <rPh sb="32" eb="34">
      <t>ユウコウ</t>
    </rPh>
    <phoneticPr fontId="2"/>
  </si>
  <si>
    <t>会社名</t>
    <rPh sb="0" eb="2">
      <t>カイシャ</t>
    </rPh>
    <rPh sb="2" eb="3">
      <t>メイ</t>
    </rPh>
    <phoneticPr fontId="2"/>
  </si>
  <si>
    <t>採用時の年齢</t>
    <phoneticPr fontId="2"/>
  </si>
  <si>
    <t>あり</t>
  </si>
  <si>
    <t>ｈａ</t>
    <phoneticPr fontId="2"/>
  </si>
  <si>
    <t>ｍ</t>
    <phoneticPr fontId="2"/>
  </si>
  <si>
    <t>北部</t>
    <rPh sb="0" eb="2">
      <t>ホクブ</t>
    </rPh>
    <phoneticPr fontId="2"/>
  </si>
  <si>
    <t>空知総合振興局</t>
    <phoneticPr fontId="15"/>
  </si>
  <si>
    <t>－</t>
    <phoneticPr fontId="15"/>
  </si>
  <si>
    <t>令和 4 年 4 月 6 日</t>
    <phoneticPr fontId="15"/>
  </si>
  <si>
    <t>当初</t>
    <rPh sb="0" eb="2">
      <t>トウショ</t>
    </rPh>
    <phoneticPr fontId="2"/>
  </si>
  <si>
    <t>変更</t>
    <rPh sb="0" eb="2">
      <t>ヘンコウ</t>
    </rPh>
    <phoneticPr fontId="2"/>
  </si>
  <si>
    <r>
      <t>令和</t>
    </r>
    <r>
      <rPr>
        <sz val="11"/>
        <color rgb="FFFF0000"/>
        <rFont val="ＭＳ Ｐゴシック"/>
        <family val="3"/>
        <charset val="128"/>
        <scheme val="minor"/>
      </rPr>
      <t>５・６</t>
    </r>
    <r>
      <rPr>
        <sz val="11"/>
        <color indexed="8"/>
        <rFont val="ＭＳ Ｐゴシック"/>
        <family val="3"/>
        <charset val="128"/>
        <scheme val="minor"/>
      </rPr>
      <t>年度北海道建設工事等競争入札参加資格審査における「女性活躍支援」の評価あり</t>
    </r>
    <phoneticPr fontId="12"/>
  </si>
  <si>
    <r>
      <t>令和</t>
    </r>
    <r>
      <rPr>
        <sz val="11"/>
        <color rgb="FFFF0000"/>
        <rFont val="ＭＳ Ｐゴシック"/>
        <family val="3"/>
        <charset val="128"/>
        <scheme val="minor"/>
      </rPr>
      <t>５・６</t>
    </r>
    <r>
      <rPr>
        <sz val="11"/>
        <color indexed="8"/>
        <rFont val="ＭＳ Ｐゴシック"/>
        <family val="3"/>
        <charset val="128"/>
        <scheme val="minor"/>
      </rPr>
      <t>年度の北海道建設工事等競争入札参加資格審査における｢高年齢者継続雇用対策｣の評価</t>
    </r>
    <phoneticPr fontId="12"/>
  </si>
  <si>
    <r>
      <t>令和</t>
    </r>
    <r>
      <rPr>
        <sz val="11"/>
        <color rgb="FFFF0000"/>
        <rFont val="ＭＳ Ｐゴシック"/>
        <family val="3"/>
        <charset val="128"/>
        <scheme val="minor"/>
      </rPr>
      <t>５・６</t>
    </r>
    <r>
      <rPr>
        <sz val="11"/>
        <color indexed="8"/>
        <rFont val="ＭＳ Ｐゴシック"/>
        <family val="3"/>
        <charset val="128"/>
        <scheme val="minor"/>
      </rPr>
      <t>年度北海道建設工事等競争入札参加資格審査において「通年雇用」で評価された</t>
    </r>
    <phoneticPr fontId="12"/>
  </si>
  <si>
    <r>
      <t>　※</t>
    </r>
    <r>
      <rPr>
        <b/>
        <sz val="14"/>
        <rFont val="ＭＳ Ｐゴシック"/>
        <family val="3"/>
        <charset val="128"/>
      </rPr>
      <t>証明は、直近及び直近の前の</t>
    </r>
    <r>
      <rPr>
        <sz val="14"/>
        <rFont val="ＭＳ Ｐゴシック"/>
        <family val="3"/>
        <charset val="128"/>
      </rPr>
      <t>経営規模等評価結果通知書（総合評定値通知書）の写しを提出する。</t>
    </r>
    <rPh sb="2" eb="4">
      <t>ショウメイ</t>
    </rPh>
    <rPh sb="8" eb="9">
      <t>オヨ</t>
    </rPh>
    <rPh sb="10" eb="12">
      <t>チョッキン</t>
    </rPh>
    <rPh sb="13" eb="14">
      <t>マエ</t>
    </rPh>
    <rPh sb="15" eb="17">
      <t>ケイエイ</t>
    </rPh>
    <phoneticPr fontId="2"/>
  </si>
  <si>
    <r>
      <t>　※</t>
    </r>
    <r>
      <rPr>
        <b/>
        <sz val="14"/>
        <rFont val="ＭＳ Ｐゴシック"/>
        <family val="3"/>
        <charset val="128"/>
      </rPr>
      <t>証明は、直近の</t>
    </r>
    <r>
      <rPr>
        <sz val="14"/>
        <rFont val="ＭＳ Ｐゴシック"/>
        <family val="3"/>
        <charset val="128"/>
      </rPr>
      <t>経営規模等評価結果通知書（総合評定値通知書）の写しを提出する。</t>
    </r>
    <rPh sb="2" eb="4">
      <t>ショウメイ</t>
    </rPh>
    <phoneticPr fontId="2"/>
  </si>
  <si>
    <r>
      <t>【女性の活躍支援の取組】　　（①</t>
    </r>
    <r>
      <rPr>
        <sz val="18"/>
        <rFont val="ＭＳ ゴシック"/>
        <family val="3"/>
        <charset val="128"/>
      </rPr>
      <t>～</t>
    </r>
    <r>
      <rPr>
        <b/>
        <sz val="18"/>
        <rFont val="ＭＳ ゴシック"/>
        <family val="3"/>
        <charset val="128"/>
      </rPr>
      <t>④</t>
    </r>
    <r>
      <rPr>
        <sz val="18"/>
        <rFont val="ＭＳ ゴシック"/>
        <family val="3"/>
        <charset val="128"/>
      </rPr>
      <t>のいずれかを選択する。</t>
    </r>
    <r>
      <rPr>
        <b/>
        <sz val="18"/>
        <rFont val="ＭＳ ゴシック"/>
        <family val="3"/>
        <charset val="128"/>
      </rPr>
      <t>）</t>
    </r>
    <rPh sb="24" eb="26">
      <t>センタク</t>
    </rPh>
    <phoneticPr fontId="2"/>
  </si>
  <si>
    <r>
      <t>【高年齢者継続雇用の取組】　　（①</t>
    </r>
    <r>
      <rPr>
        <sz val="18"/>
        <rFont val="ＭＳ ゴシック"/>
        <family val="3"/>
        <charset val="128"/>
      </rPr>
      <t>か</t>
    </r>
    <r>
      <rPr>
        <b/>
        <sz val="18"/>
        <rFont val="ＭＳ ゴシック"/>
        <family val="3"/>
        <charset val="128"/>
      </rPr>
      <t>②</t>
    </r>
    <r>
      <rPr>
        <sz val="18"/>
        <rFont val="ＭＳ ゴシック"/>
        <family val="3"/>
        <charset val="128"/>
      </rPr>
      <t>のいずれかを選択する。</t>
    </r>
    <r>
      <rPr>
        <b/>
        <sz val="18"/>
        <rFont val="ＭＳ ゴシック"/>
        <family val="3"/>
        <charset val="128"/>
      </rPr>
      <t>）</t>
    </r>
    <rPh sb="25" eb="27">
      <t>センタク</t>
    </rPh>
    <phoneticPr fontId="2"/>
  </si>
  <si>
    <t>【技術職員の育成・確保】　　（”若年技術員の育成・確保”か”技術職員総数の確保”のいずれかを選択）</t>
    <rPh sb="16" eb="18">
      <t>ジャクネン</t>
    </rPh>
    <rPh sb="18" eb="21">
      <t>ギジュツイン</t>
    </rPh>
    <rPh sb="22" eb="24">
      <t>イクセイ</t>
    </rPh>
    <rPh sb="25" eb="27">
      <t>カクホ</t>
    </rPh>
    <rPh sb="30" eb="32">
      <t>ギジュツ</t>
    </rPh>
    <rPh sb="32" eb="34">
      <t>ショクイン</t>
    </rPh>
    <rPh sb="34" eb="36">
      <t>ソウスウ</t>
    </rPh>
    <rPh sb="37" eb="39">
      <t>カクホ</t>
    </rPh>
    <rPh sb="46" eb="48">
      <t>センタク</t>
    </rPh>
    <phoneticPr fontId="2"/>
  </si>
  <si>
    <t>令和　　　年　　　月　　　日</t>
    <phoneticPr fontId="15"/>
  </si>
  <si>
    <t>若年者雇用の取組として、職員の奨学金返還の支援に取り組む企業</t>
    <phoneticPr fontId="15"/>
  </si>
  <si>
    <t>（ウ）は当該年度において、企業のホームページへの掲載、求人票・社内規約・その他企業の支援があることを確認できる書類（写し）の提出のあった企業。</t>
    <phoneticPr fontId="15"/>
  </si>
  <si>
    <t>連番</t>
    <rPh sb="0" eb="2">
      <t>レンバン</t>
    </rPh>
    <phoneticPr fontId="2"/>
  </si>
  <si>
    <t>記入欄</t>
    <rPh sb="0" eb="3">
      <t>キニュウラン</t>
    </rPh>
    <phoneticPr fontId="2"/>
  </si>
  <si>
    <t>備考</t>
    <rPh sb="0" eb="2">
      <t>ビコウ</t>
    </rPh>
    <phoneticPr fontId="2"/>
  </si>
  <si>
    <t>1</t>
    <phoneticPr fontId="2"/>
  </si>
  <si>
    <t>2</t>
    <phoneticPr fontId="2"/>
  </si>
  <si>
    <t>3</t>
    <phoneticPr fontId="2"/>
  </si>
  <si>
    <t>技術評価項目</t>
    <rPh sb="2" eb="4">
      <t>ヒョウカ</t>
    </rPh>
    <rPh sb="4" eb="6">
      <t>コウモク</t>
    </rPh>
    <phoneticPr fontId="2"/>
  </si>
  <si>
    <t>評　価　基　準</t>
    <rPh sb="0" eb="1">
      <t>ヒョウ</t>
    </rPh>
    <rPh sb="2" eb="3">
      <t>アタイ</t>
    </rPh>
    <rPh sb="4" eb="5">
      <t>モト</t>
    </rPh>
    <rPh sb="6" eb="7">
      <t>ジュン</t>
    </rPh>
    <phoneticPr fontId="2"/>
  </si>
  <si>
    <t>配点</t>
    <phoneticPr fontId="2"/>
  </si>
  <si>
    <t>配点</t>
    <rPh sb="0" eb="2">
      <t>ハイテン</t>
    </rPh>
    <phoneticPr fontId="2"/>
  </si>
  <si>
    <t>評価点</t>
    <rPh sb="0" eb="3">
      <t>ヒョウカテン</t>
    </rPh>
    <phoneticPr fontId="2"/>
  </si>
  <si>
    <t>評価</t>
    <rPh sb="0" eb="2">
      <t>ヒョウカ</t>
    </rPh>
    <phoneticPr fontId="2"/>
  </si>
  <si>
    <t>工事施行成績</t>
    <rPh sb="0" eb="2">
      <t>コウジ</t>
    </rPh>
    <rPh sb="2" eb="4">
      <t>セコウ</t>
    </rPh>
    <rPh sb="4" eb="6">
      <t>セイセキ</t>
    </rPh>
    <phoneticPr fontId="2"/>
  </si>
  <si>
    <t>企業の施工能力</t>
    <rPh sb="0" eb="2">
      <t>キギョウ</t>
    </rPh>
    <rPh sb="3" eb="5">
      <t>セコウ</t>
    </rPh>
    <rPh sb="5" eb="7">
      <t>ノウリョク</t>
    </rPh>
    <phoneticPr fontId="2"/>
  </si>
  <si>
    <t>北海道発注工事の当該工事と同じ入札参加資格による工事施行成績の過去2年間の平均点（過去2年間に実績の無い企業は過去4年間の平均点）</t>
    <rPh sb="47" eb="49">
      <t>ジッセキ</t>
    </rPh>
    <rPh sb="50" eb="51">
      <t>ナ</t>
    </rPh>
    <rPh sb="52" eb="54">
      <t>キギョウ</t>
    </rPh>
    <rPh sb="55" eb="57">
      <t>カコ</t>
    </rPh>
    <rPh sb="58" eb="60">
      <t>ネンカン</t>
    </rPh>
    <rPh sb="61" eb="64">
      <t>ヘイキンテン</t>
    </rPh>
    <phoneticPr fontId="2"/>
  </si>
  <si>
    <t>　93点　≦　平均点</t>
    <rPh sb="3" eb="4">
      <t>テン</t>
    </rPh>
    <rPh sb="7" eb="10">
      <t>ヘイキンテン</t>
    </rPh>
    <phoneticPr fontId="2"/>
  </si>
  <si>
    <t>成績</t>
    <rPh sb="0" eb="2">
      <t>セイセキ</t>
    </rPh>
    <phoneticPr fontId="2"/>
  </si>
  <si>
    <t>H</t>
  </si>
  <si>
    <t>　91点　≦　平均点　＜　93点</t>
    <rPh sb="15" eb="16">
      <t>テン</t>
    </rPh>
    <phoneticPr fontId="2"/>
  </si>
  <si>
    <t>○○建設(株)</t>
    <phoneticPr fontId="2"/>
  </si>
  <si>
    <t>I</t>
  </si>
  <si>
    <t>　89点　≦　平均点　＜　91点</t>
    <rPh sb="15" eb="16">
      <t>テン</t>
    </rPh>
    <phoneticPr fontId="2"/>
  </si>
  <si>
    <t>J</t>
  </si>
  <si>
    <t>　87点　≦　平均点　＜　89点</t>
    <rPh sb="15" eb="16">
      <t>テン</t>
    </rPh>
    <phoneticPr fontId="2"/>
  </si>
  <si>
    <t>K</t>
  </si>
  <si>
    <t>　85点　≦　平均点　＜　87点</t>
    <rPh sb="15" eb="16">
      <t>テン</t>
    </rPh>
    <phoneticPr fontId="2"/>
  </si>
  <si>
    <t>L</t>
  </si>
  <si>
    <t>　83点　≦　平均点　＜　85点</t>
    <rPh sb="15" eb="16">
      <t>テン</t>
    </rPh>
    <phoneticPr fontId="2"/>
  </si>
  <si>
    <t>平均</t>
    <rPh sb="0" eb="2">
      <t>ヘイキン</t>
    </rPh>
    <phoneticPr fontId="2"/>
  </si>
  <si>
    <t>M</t>
  </si>
  <si>
    <t>　81点　≦　平均点　＜　83点</t>
    <rPh sb="15" eb="16">
      <t>テン</t>
    </rPh>
    <phoneticPr fontId="2"/>
  </si>
  <si>
    <t>N</t>
  </si>
  <si>
    <t>　79点　≦　平均点　＜　81点</t>
    <rPh sb="15" eb="16">
      <t>テン</t>
    </rPh>
    <phoneticPr fontId="2"/>
  </si>
  <si>
    <t>O</t>
  </si>
  <si>
    <t>　77点　≦　平均点　＜　79点</t>
    <rPh sb="15" eb="16">
      <t>テン</t>
    </rPh>
    <phoneticPr fontId="2"/>
  </si>
  <si>
    <t>P</t>
  </si>
  <si>
    <t>　　　　　　　　平均点　＜　７７点</t>
    <phoneticPr fontId="2"/>
  </si>
  <si>
    <t>Ｑ</t>
  </si>
  <si>
    <t>北海道農政部工事等優秀業者表彰(道新技術・新製品開発賞,道ﾁｬﾚﾝｼﾞ企業表彰含む)</t>
    <rPh sb="0" eb="3">
      <t>ホッカイドウ</t>
    </rPh>
    <rPh sb="3" eb="6">
      <t>ノウセイブ</t>
    </rPh>
    <rPh sb="6" eb="8">
      <t>コウジ</t>
    </rPh>
    <rPh sb="8" eb="9">
      <t>トウ</t>
    </rPh>
    <rPh sb="9" eb="11">
      <t>ユウシュウ</t>
    </rPh>
    <rPh sb="11" eb="13">
      <t>ギョウシャ</t>
    </rPh>
    <rPh sb="13" eb="15">
      <t>ヒョウショウ</t>
    </rPh>
    <phoneticPr fontId="2"/>
  </si>
  <si>
    <t>過去1～3年間に表彰あり</t>
    <rPh sb="0" eb="2">
      <t>カコ</t>
    </rPh>
    <rPh sb="5" eb="7">
      <t>ネンカン</t>
    </rPh>
    <rPh sb="8" eb="10">
      <t>ヒョウショウ</t>
    </rPh>
    <phoneticPr fontId="2"/>
  </si>
  <si>
    <t>表彰あり：1～3年間</t>
    <rPh sb="8" eb="10">
      <t>ネンカン</t>
    </rPh>
    <phoneticPr fontId="2"/>
  </si>
  <si>
    <t>表彰あり：4～5年間</t>
    <rPh sb="8" eb="10">
      <t>ネンカン</t>
    </rPh>
    <phoneticPr fontId="2"/>
  </si>
  <si>
    <t>過去4～5年間に表彰あり</t>
    <rPh sb="0" eb="2">
      <t>カコ</t>
    </rPh>
    <rPh sb="5" eb="7">
      <t>ネンカン</t>
    </rPh>
    <rPh sb="8" eb="10">
      <t>ヒョウショウ</t>
    </rPh>
    <phoneticPr fontId="2"/>
  </si>
  <si>
    <t>表彰年月日</t>
    <rPh sb="0" eb="2">
      <t>ヒョウショウ</t>
    </rPh>
    <rPh sb="2" eb="5">
      <t>ネンガッピ</t>
    </rPh>
    <phoneticPr fontId="2"/>
  </si>
  <si>
    <t>∴</t>
    <phoneticPr fontId="2"/>
  </si>
  <si>
    <t>ISOマネジメントシステムの取得</t>
    <rPh sb="14" eb="16">
      <t>シュトク</t>
    </rPh>
    <phoneticPr fontId="2"/>
  </si>
  <si>
    <t>ISO9001を取得　　　　　　　　　　　　　　　　　　　　　　　　　　　　　　　　（期限は、証明資料と同じ歴で記入）</t>
    <rPh sb="8" eb="10">
      <t>シュトク</t>
    </rPh>
    <rPh sb="43" eb="45">
      <t>キゲン</t>
    </rPh>
    <rPh sb="47" eb="49">
      <t>ショウメイ</t>
    </rPh>
    <rPh sb="49" eb="51">
      <t>シリョウ</t>
    </rPh>
    <rPh sb="52" eb="53">
      <t>オナ</t>
    </rPh>
    <rPh sb="54" eb="55">
      <t>レキ</t>
    </rPh>
    <rPh sb="56" eb="58">
      <t>キニュウ</t>
    </rPh>
    <phoneticPr fontId="2"/>
  </si>
  <si>
    <t>ISO9001を取得</t>
  </si>
  <si>
    <t>ISO9001を取得</t>
    <phoneticPr fontId="2"/>
  </si>
  <si>
    <t>∴JV：有効期限が遅い方を記入</t>
    <rPh sb="4" eb="6">
      <t>ユウコウ</t>
    </rPh>
    <rPh sb="6" eb="8">
      <t>キゲン</t>
    </rPh>
    <rPh sb="9" eb="10">
      <t>オソ</t>
    </rPh>
    <rPh sb="11" eb="12">
      <t>ホウ</t>
    </rPh>
    <rPh sb="13" eb="15">
      <t>キニュウ</t>
    </rPh>
    <phoneticPr fontId="2"/>
  </si>
  <si>
    <t>過去10年間の同種工事の経験</t>
    <rPh sb="0" eb="2">
      <t>カコ</t>
    </rPh>
    <rPh sb="4" eb="6">
      <t>ネンカン</t>
    </rPh>
    <rPh sb="7" eb="9">
      <t>ドウシュ</t>
    </rPh>
    <rPh sb="9" eb="11">
      <t>コウジ</t>
    </rPh>
    <rPh sb="12" eb="14">
      <t>ケイケン</t>
    </rPh>
    <phoneticPr fontId="2"/>
  </si>
  <si>
    <t>同種工事の実績が当該工事規模以上</t>
    <phoneticPr fontId="2"/>
  </si>
  <si>
    <t>「施工実績等 事前登録確認書」に記載</t>
    <rPh sb="1" eb="3">
      <t>セコウ</t>
    </rPh>
    <rPh sb="3" eb="5">
      <t>ジッセキ</t>
    </rPh>
    <rPh sb="5" eb="6">
      <t>トウ</t>
    </rPh>
    <rPh sb="7" eb="9">
      <t>ジゼン</t>
    </rPh>
    <rPh sb="9" eb="11">
      <t>トウロク</t>
    </rPh>
    <rPh sb="11" eb="13">
      <t>カクニン</t>
    </rPh>
    <rPh sb="13" eb="14">
      <t>ショ</t>
    </rPh>
    <rPh sb="16" eb="18">
      <t>キサイ</t>
    </rPh>
    <phoneticPr fontId="2"/>
  </si>
  <si>
    <t>当該工事規模以上</t>
    <rPh sb="0" eb="2">
      <t>トウガイ</t>
    </rPh>
    <rPh sb="2" eb="4">
      <t>コウジ</t>
    </rPh>
    <rPh sb="4" eb="6">
      <t>キボ</t>
    </rPh>
    <rPh sb="6" eb="8">
      <t>イジョウ</t>
    </rPh>
    <phoneticPr fontId="2"/>
  </si>
  <si>
    <t>当該工事規模の1/2以上</t>
    <rPh sb="0" eb="2">
      <t>トウガイ</t>
    </rPh>
    <rPh sb="2" eb="4">
      <t>コウジ</t>
    </rPh>
    <rPh sb="4" eb="6">
      <t>キボ</t>
    </rPh>
    <rPh sb="10" eb="12">
      <t>イジョウ</t>
    </rPh>
    <phoneticPr fontId="2"/>
  </si>
  <si>
    <t>同種工事の実績が当該工事規模の1/2以上</t>
    <rPh sb="0" eb="2">
      <t>ドウシュ</t>
    </rPh>
    <rPh sb="2" eb="4">
      <t>コウジ</t>
    </rPh>
    <rPh sb="5" eb="7">
      <t>ジッセキ</t>
    </rPh>
    <rPh sb="8" eb="10">
      <t>トウガイ</t>
    </rPh>
    <rPh sb="10" eb="12">
      <t>コウジ</t>
    </rPh>
    <rPh sb="12" eb="14">
      <t>キボ</t>
    </rPh>
    <rPh sb="18" eb="20">
      <t>イジョウ</t>
    </rPh>
    <phoneticPr fontId="2"/>
  </si>
  <si>
    <t>当該工事規模の1/2未満</t>
    <rPh sb="0" eb="2">
      <t>トウガイ</t>
    </rPh>
    <rPh sb="2" eb="4">
      <t>コウジ</t>
    </rPh>
    <rPh sb="4" eb="6">
      <t>キボ</t>
    </rPh>
    <rPh sb="10" eb="12">
      <t>ミマン</t>
    </rPh>
    <phoneticPr fontId="2"/>
  </si>
  <si>
    <t>同種工事の実績が当該工事規模の1/2未満</t>
    <phoneticPr fontId="2"/>
  </si>
  <si>
    <t>地域精通度
過去10年間の工事箇所と同じ地域での施工実績</t>
    <rPh sb="7" eb="9">
      <t>カコ</t>
    </rPh>
    <rPh sb="11" eb="13">
      <t>ネンカン</t>
    </rPh>
    <rPh sb="14" eb="16">
      <t>コウジ</t>
    </rPh>
    <rPh sb="16" eb="18">
      <t>カショ</t>
    </rPh>
    <rPh sb="19" eb="20">
      <t>オナ</t>
    </rPh>
    <rPh sb="21" eb="23">
      <t>チイキ</t>
    </rPh>
    <rPh sb="25" eb="27">
      <t>セコウ</t>
    </rPh>
    <rPh sb="27" eb="29">
      <t>ジッセキ</t>
    </rPh>
    <phoneticPr fontId="2"/>
  </si>
  <si>
    <t>過去5年間に工事箇所と同じ市町村管内</t>
    <phoneticPr fontId="2"/>
  </si>
  <si>
    <t>「施工実績等 事前登録確認書」に記載</t>
    <phoneticPr fontId="2"/>
  </si>
  <si>
    <t>過去5年間：同じ市町村管内</t>
    <rPh sb="0" eb="2">
      <t>カコ</t>
    </rPh>
    <rPh sb="3" eb="4">
      <t>ネン</t>
    </rPh>
    <rPh sb="4" eb="5">
      <t>カン</t>
    </rPh>
    <rPh sb="6" eb="7">
      <t>オナ</t>
    </rPh>
    <rPh sb="8" eb="11">
      <t>シチョウソン</t>
    </rPh>
    <rPh sb="11" eb="13">
      <t>カンナイ</t>
    </rPh>
    <phoneticPr fontId="2"/>
  </si>
  <si>
    <t>過去10年間：同じ市町村管内</t>
    <rPh sb="0" eb="2">
      <t>カコ</t>
    </rPh>
    <rPh sb="4" eb="5">
      <t>ネン</t>
    </rPh>
    <rPh sb="5" eb="6">
      <t>カン</t>
    </rPh>
    <rPh sb="7" eb="8">
      <t>オナ</t>
    </rPh>
    <rPh sb="9" eb="12">
      <t>シチョウソン</t>
    </rPh>
    <rPh sb="12" eb="14">
      <t>カンナイ</t>
    </rPh>
    <phoneticPr fontId="2"/>
  </si>
  <si>
    <t>過去10年間に工事箇所と同じ市町村管内</t>
    <phoneticPr fontId="2"/>
  </si>
  <si>
    <t>過去5年間：同じ耕地出張所管内</t>
    <rPh sb="0" eb="2">
      <t>カコ</t>
    </rPh>
    <rPh sb="3" eb="4">
      <t>ネン</t>
    </rPh>
    <rPh sb="4" eb="5">
      <t>カン</t>
    </rPh>
    <rPh sb="6" eb="7">
      <t>オナ</t>
    </rPh>
    <rPh sb="8" eb="10">
      <t>コウチ</t>
    </rPh>
    <rPh sb="10" eb="12">
      <t>シュッチョウ</t>
    </rPh>
    <rPh sb="12" eb="13">
      <t>ショ</t>
    </rPh>
    <rPh sb="13" eb="15">
      <t>カンナイ</t>
    </rPh>
    <phoneticPr fontId="2"/>
  </si>
  <si>
    <t>過去10年間：同じ耕地出張所管内</t>
    <rPh sb="0" eb="2">
      <t>カコ</t>
    </rPh>
    <rPh sb="4" eb="5">
      <t>ネン</t>
    </rPh>
    <rPh sb="5" eb="6">
      <t>カン</t>
    </rPh>
    <rPh sb="7" eb="8">
      <t>オナ</t>
    </rPh>
    <rPh sb="9" eb="11">
      <t>コウチ</t>
    </rPh>
    <rPh sb="11" eb="13">
      <t>シュッチョウ</t>
    </rPh>
    <rPh sb="13" eb="14">
      <t>ショ</t>
    </rPh>
    <rPh sb="14" eb="16">
      <t>カンナイ</t>
    </rPh>
    <phoneticPr fontId="2"/>
  </si>
  <si>
    <t>過去5年間に工事箇所と同じ耕地出張所管内</t>
    <phoneticPr fontId="2"/>
  </si>
  <si>
    <t>過去5年間：同じ総合振興局管内</t>
    <rPh sb="0" eb="2">
      <t>カコ</t>
    </rPh>
    <rPh sb="3" eb="4">
      <t>ネン</t>
    </rPh>
    <rPh sb="4" eb="5">
      <t>カン</t>
    </rPh>
    <rPh sb="6" eb="7">
      <t>オナ</t>
    </rPh>
    <rPh sb="8" eb="10">
      <t>ソウゴウ</t>
    </rPh>
    <rPh sb="10" eb="12">
      <t>シンコウ</t>
    </rPh>
    <rPh sb="12" eb="13">
      <t>キョク</t>
    </rPh>
    <rPh sb="13" eb="15">
      <t>カンナイ</t>
    </rPh>
    <phoneticPr fontId="2"/>
  </si>
  <si>
    <t>過去10年間：同じ総合振興局管内</t>
    <rPh sb="0" eb="2">
      <t>カコ</t>
    </rPh>
    <rPh sb="4" eb="5">
      <t>ネン</t>
    </rPh>
    <rPh sb="5" eb="6">
      <t>カン</t>
    </rPh>
    <rPh sb="7" eb="8">
      <t>オナ</t>
    </rPh>
    <rPh sb="9" eb="11">
      <t>ソウゴウ</t>
    </rPh>
    <rPh sb="11" eb="13">
      <t>シンコウ</t>
    </rPh>
    <rPh sb="13" eb="14">
      <t>キョク</t>
    </rPh>
    <rPh sb="14" eb="16">
      <t>カンナイ</t>
    </rPh>
    <phoneticPr fontId="2"/>
  </si>
  <si>
    <t>過去10年間に工事箇所と同じ耕地出張所管内</t>
    <phoneticPr fontId="2"/>
  </si>
  <si>
    <t>上記以外</t>
    <rPh sb="0" eb="2">
      <t>ジョウキ</t>
    </rPh>
    <rPh sb="2" eb="4">
      <t>イガイ</t>
    </rPh>
    <phoneticPr fontId="2"/>
  </si>
  <si>
    <t>過去5年間に工事箇所と同じ総合振興局管内</t>
    <rPh sb="13" eb="15">
      <t>ソウゴウ</t>
    </rPh>
    <phoneticPr fontId="2"/>
  </si>
  <si>
    <t>過去10年間に工事箇所と同じ総合振興局管内</t>
    <rPh sb="14" eb="16">
      <t>ソウゴウ</t>
    </rPh>
    <phoneticPr fontId="2"/>
  </si>
  <si>
    <t xml:space="preserve"> 上記以外</t>
    <rPh sb="1" eb="3">
      <t>ジョウキ</t>
    </rPh>
    <rPh sb="3" eb="5">
      <t>イガイ</t>
    </rPh>
    <phoneticPr fontId="2"/>
  </si>
  <si>
    <t>技術職員の育成・確保</t>
    <phoneticPr fontId="2"/>
  </si>
  <si>
    <t>①
若年技術職員の育成・確保</t>
    <phoneticPr fontId="2"/>
  </si>
  <si>
    <t>技術職員の35歳未満の割合が15%以上または新規技術者（35歳未満）が1%以上</t>
    <phoneticPr fontId="2"/>
  </si>
  <si>
    <t>減少が３人、又は、減少率が６％以下</t>
    <rPh sb="0" eb="2">
      <t>ゲンショウ</t>
    </rPh>
    <rPh sb="4" eb="5">
      <t>ニン</t>
    </rPh>
    <rPh sb="6" eb="7">
      <t>マタ</t>
    </rPh>
    <rPh sb="9" eb="12">
      <t>ゲンショウリツ</t>
    </rPh>
    <rPh sb="15" eb="17">
      <t>イカ</t>
    </rPh>
    <phoneticPr fontId="2"/>
  </si>
  <si>
    <t>35歳未満15%以上または新規1%以上</t>
    <rPh sb="2" eb="3">
      <t>サイ</t>
    </rPh>
    <rPh sb="3" eb="5">
      <t>ミマン</t>
    </rPh>
    <rPh sb="8" eb="10">
      <t>イジョウ</t>
    </rPh>
    <rPh sb="13" eb="15">
      <t>シンキ</t>
    </rPh>
    <rPh sb="17" eb="19">
      <t>イジョウ</t>
    </rPh>
    <phoneticPr fontId="2"/>
  </si>
  <si>
    <t>該当なし</t>
  </si>
  <si>
    <t>評価点の大きいものを記入</t>
    <rPh sb="10" eb="12">
      <t>キニュウ</t>
    </rPh>
    <phoneticPr fontId="2"/>
  </si>
  <si>
    <t>該当なし</t>
    <phoneticPr fontId="2"/>
  </si>
  <si>
    <t>上記該当なし</t>
    <phoneticPr fontId="2"/>
  </si>
  <si>
    <t>技術職員の総数が同数以上</t>
    <phoneticPr fontId="2"/>
  </si>
  <si>
    <t>②
技術職員総数の確保</t>
    <phoneticPr fontId="2"/>
  </si>
  <si>
    <t>減少が１～２人、又は、減少率が４％以下</t>
    <rPh sb="0" eb="2">
      <t>ゲンショウ</t>
    </rPh>
    <rPh sb="6" eb="7">
      <t>ニン</t>
    </rPh>
    <rPh sb="8" eb="9">
      <t>マタ</t>
    </rPh>
    <rPh sb="11" eb="14">
      <t>ゲンショウリツ</t>
    </rPh>
    <rPh sb="17" eb="19">
      <t>イカ</t>
    </rPh>
    <phoneticPr fontId="2"/>
  </si>
  <si>
    <t>新規の雇用</t>
    <rPh sb="0" eb="2">
      <t>シンキ</t>
    </rPh>
    <rPh sb="3" eb="5">
      <t>コヨウ</t>
    </rPh>
    <phoneticPr fontId="2"/>
  </si>
  <si>
    <t>過去5年間に新規の雇用あり</t>
    <rPh sb="0" eb="2">
      <t>カコ</t>
    </rPh>
    <rPh sb="3" eb="5">
      <t>ネンカン</t>
    </rPh>
    <rPh sb="6" eb="8">
      <t>シンキ</t>
    </rPh>
    <rPh sb="9" eb="11">
      <t>コヨウ</t>
    </rPh>
    <phoneticPr fontId="2"/>
  </si>
  <si>
    <t>採用実績あり</t>
    <rPh sb="0" eb="2">
      <t>サイヨウ</t>
    </rPh>
    <rPh sb="2" eb="4">
      <t>ジッセキ</t>
    </rPh>
    <phoneticPr fontId="2"/>
  </si>
  <si>
    <t>採用年月日</t>
    <phoneticPr fontId="2"/>
  </si>
  <si>
    <t>労働環境改善</t>
    <rPh sb="0" eb="2">
      <t>ロウドウ</t>
    </rPh>
    <rPh sb="2" eb="4">
      <t>カンキョウ</t>
    </rPh>
    <rPh sb="4" eb="6">
      <t>カイゼン</t>
    </rPh>
    <phoneticPr fontId="2"/>
  </si>
  <si>
    <t>①雇用環境への取組</t>
    <rPh sb="1" eb="3">
      <t>コヨウ</t>
    </rPh>
    <rPh sb="3" eb="5">
      <t>カンキョウ</t>
    </rPh>
    <rPh sb="7" eb="9">
      <t>トリクミ</t>
    </rPh>
    <phoneticPr fontId="2"/>
  </si>
  <si>
    <t>雇用環境への取組あり</t>
  </si>
  <si>
    <t>雇用環境への取組あり</t>
    <phoneticPr fontId="2"/>
  </si>
  <si>
    <t>②仕事と家庭の両立支援の取組</t>
    <phoneticPr fontId="2"/>
  </si>
  <si>
    <t>仕事と家庭の両立支援あり　（３項目のいずれかで評価。）</t>
    <rPh sb="0" eb="2">
      <t>シゴト</t>
    </rPh>
    <rPh sb="3" eb="5">
      <t>カテイ</t>
    </rPh>
    <rPh sb="6" eb="8">
      <t>リョウリツ</t>
    </rPh>
    <rPh sb="8" eb="10">
      <t>シエン</t>
    </rPh>
    <rPh sb="15" eb="17">
      <t>コウモク</t>
    </rPh>
    <rPh sb="23" eb="25">
      <t>ヒョウカ</t>
    </rPh>
    <phoneticPr fontId="2"/>
  </si>
  <si>
    <t>仕事と家庭の両立支援あり</t>
    <rPh sb="0" eb="2">
      <t>シゴト</t>
    </rPh>
    <rPh sb="3" eb="5">
      <t>カテイ</t>
    </rPh>
    <rPh sb="6" eb="8">
      <t>リョウリツ</t>
    </rPh>
    <rPh sb="8" eb="10">
      <t>シエン</t>
    </rPh>
    <phoneticPr fontId="2"/>
  </si>
  <si>
    <t>③高年齢者継続雇用</t>
    <rPh sb="1" eb="9">
      <t>コウネンレイシャケイゾクコヨウ</t>
    </rPh>
    <phoneticPr fontId="2"/>
  </si>
  <si>
    <t>高年齢者継続雇用の取組あり（２項目のいずれかで評価。）</t>
    <rPh sb="0" eb="4">
      <t>コウネンレイシャ</t>
    </rPh>
    <rPh sb="4" eb="6">
      <t>ケイゾク</t>
    </rPh>
    <rPh sb="6" eb="8">
      <t>コヨウ</t>
    </rPh>
    <rPh sb="9" eb="11">
      <t>トリクミ</t>
    </rPh>
    <rPh sb="15" eb="17">
      <t>コウモク</t>
    </rPh>
    <rPh sb="23" eb="25">
      <t>ヒョウカ</t>
    </rPh>
    <phoneticPr fontId="2"/>
  </si>
  <si>
    <t>高年齢者継続雇用の取組あり</t>
    <rPh sb="0" eb="4">
      <t>コウネンレイシャ</t>
    </rPh>
    <rPh sb="4" eb="6">
      <t>ケイゾク</t>
    </rPh>
    <rPh sb="6" eb="8">
      <t>コヨウ</t>
    </rPh>
    <rPh sb="9" eb="11">
      <t>トリクミ</t>
    </rPh>
    <phoneticPr fontId="2"/>
  </si>
  <si>
    <t>∴</t>
  </si>
  <si>
    <t>④女性の活躍支援</t>
    <rPh sb="1" eb="3">
      <t>ジョセイ</t>
    </rPh>
    <rPh sb="4" eb="8">
      <t>カツヤクシエン</t>
    </rPh>
    <phoneticPr fontId="2"/>
  </si>
  <si>
    <t>女性の活躍支援の取組あり（４項目のいずれかで評価）</t>
    <rPh sb="0" eb="2">
      <t>ジョセイ</t>
    </rPh>
    <rPh sb="3" eb="5">
      <t>カツヤク</t>
    </rPh>
    <rPh sb="5" eb="7">
      <t>シエン</t>
    </rPh>
    <rPh sb="8" eb="10">
      <t>トリクミ</t>
    </rPh>
    <rPh sb="14" eb="16">
      <t>コウモク</t>
    </rPh>
    <rPh sb="22" eb="24">
      <t>ヒョウカ</t>
    </rPh>
    <phoneticPr fontId="2"/>
  </si>
  <si>
    <t>女性の活躍支援の取組あり</t>
    <rPh sb="3" eb="5">
      <t>カツヤク</t>
    </rPh>
    <rPh sb="5" eb="7">
      <t>シエン</t>
    </rPh>
    <rPh sb="8" eb="10">
      <t>トリクミ</t>
    </rPh>
    <phoneticPr fontId="2"/>
  </si>
  <si>
    <t>地域の守り手確保</t>
    <rPh sb="0" eb="2">
      <t>チイキ</t>
    </rPh>
    <rPh sb="3" eb="4">
      <t>マモ</t>
    </rPh>
    <rPh sb="5" eb="6">
      <t>テ</t>
    </rPh>
    <rPh sb="6" eb="8">
      <t>カクホ</t>
    </rPh>
    <phoneticPr fontId="2"/>
  </si>
  <si>
    <t>地域の安全・安心貢献度</t>
    <rPh sb="0" eb="1">
      <t>チ</t>
    </rPh>
    <rPh sb="1" eb="2">
      <t>イキ</t>
    </rPh>
    <rPh sb="3" eb="4">
      <t>アン</t>
    </rPh>
    <rPh sb="4" eb="5">
      <t>ゼン</t>
    </rPh>
    <rPh sb="6" eb="7">
      <t>アン</t>
    </rPh>
    <rPh sb="7" eb="8">
      <t>ココロ</t>
    </rPh>
    <rPh sb="8" eb="9">
      <t>ミツグ</t>
    </rPh>
    <rPh sb="9" eb="10">
      <t>ケン</t>
    </rPh>
    <rPh sb="10" eb="11">
      <t>ド</t>
    </rPh>
    <phoneticPr fontId="2"/>
  </si>
  <si>
    <t>主たる営業所の所在地</t>
    <rPh sb="0" eb="1">
      <t>シュ</t>
    </rPh>
    <rPh sb="3" eb="6">
      <t>エイギョウショ</t>
    </rPh>
    <rPh sb="7" eb="10">
      <t>ショザイチ</t>
    </rPh>
    <phoneticPr fontId="2"/>
  </si>
  <si>
    <t>工事箇所と同じ市町村管内</t>
    <rPh sb="10" eb="12">
      <t>カンナイ</t>
    </rPh>
    <phoneticPr fontId="2"/>
  </si>
  <si>
    <t>美唄市</t>
    <rPh sb="0" eb="3">
      <t>ビバイシ</t>
    </rPh>
    <phoneticPr fontId="2"/>
  </si>
  <si>
    <t>岩見沢市</t>
    <rPh sb="0" eb="4">
      <t>イワミザワシ</t>
    </rPh>
    <phoneticPr fontId="2"/>
  </si>
  <si>
    <t>市町村名を記入願います。</t>
    <rPh sb="0" eb="3">
      <t>シチョウソン</t>
    </rPh>
    <rPh sb="3" eb="4">
      <t>メイ</t>
    </rPh>
    <rPh sb="5" eb="8">
      <t>キニュウネガ</t>
    </rPh>
    <phoneticPr fontId="2"/>
  </si>
  <si>
    <t>同じ市町村管内</t>
    <rPh sb="0" eb="1">
      <t>オナ</t>
    </rPh>
    <phoneticPr fontId="2"/>
  </si>
  <si>
    <t>同じ耕地出張所管内</t>
    <phoneticPr fontId="2"/>
  </si>
  <si>
    <t>工事箇所と同じ耕地出張所管内</t>
    <phoneticPr fontId="2"/>
  </si>
  <si>
    <t>同じ総合振興局管内</t>
    <phoneticPr fontId="2"/>
  </si>
  <si>
    <t>上記以外</t>
    <phoneticPr fontId="2"/>
  </si>
  <si>
    <t>工事箇所と同じ総合振興局管内</t>
    <rPh sb="7" eb="9">
      <t>ソウゴウ</t>
    </rPh>
    <rPh sb="9" eb="12">
      <t>シンコウキョク</t>
    </rPh>
    <phoneticPr fontId="2"/>
  </si>
  <si>
    <t>農業農村の有する多面的機能の維持増進活動</t>
    <rPh sb="0" eb="2">
      <t>ノウギョウ</t>
    </rPh>
    <rPh sb="2" eb="4">
      <t>ノウソン</t>
    </rPh>
    <rPh sb="5" eb="6">
      <t>ユウ</t>
    </rPh>
    <rPh sb="8" eb="11">
      <t>タメンテキ</t>
    </rPh>
    <rPh sb="11" eb="13">
      <t>キノウ</t>
    </rPh>
    <rPh sb="14" eb="16">
      <t>イジ</t>
    </rPh>
    <rPh sb="16" eb="18">
      <t>ゾウシン</t>
    </rPh>
    <rPh sb="18" eb="20">
      <t>カツドウ</t>
    </rPh>
    <phoneticPr fontId="2"/>
  </si>
  <si>
    <t>過去3ヵ年度継続した活動</t>
    <rPh sb="0" eb="2">
      <t>カコ</t>
    </rPh>
    <rPh sb="4" eb="5">
      <t>ネン</t>
    </rPh>
    <rPh sb="5" eb="6">
      <t>ド</t>
    </rPh>
    <rPh sb="6" eb="8">
      <t>ケイゾク</t>
    </rPh>
    <rPh sb="10" eb="12">
      <t>カツドウ</t>
    </rPh>
    <phoneticPr fontId="2"/>
  </si>
  <si>
    <t>.R1R2</t>
    <phoneticPr fontId="2"/>
  </si>
  <si>
    <t>なし</t>
    <phoneticPr fontId="2"/>
  </si>
  <si>
    <t>総合振興局に申請し、確認書の公布を受けている活動が対象となります。また、２年以上継続の活動は、前年度の活動を含んでいること。
記入は、年度を入れて下さい。
【対象地域】
空知総合振興局管内に限る。</t>
    <rPh sb="80" eb="82">
      <t>タイショウ</t>
    </rPh>
    <rPh sb="82" eb="84">
      <t>チイキ</t>
    </rPh>
    <phoneticPr fontId="2"/>
  </si>
  <si>
    <t>3ヵ年度継続</t>
    <rPh sb="3" eb="4">
      <t>ド</t>
    </rPh>
    <phoneticPr fontId="2"/>
  </si>
  <si>
    <t>2ヵ年度継続</t>
    <rPh sb="2" eb="3">
      <t>ネン</t>
    </rPh>
    <rPh sb="3" eb="4">
      <t>ド</t>
    </rPh>
    <rPh sb="4" eb="6">
      <t>ケイゾク</t>
    </rPh>
    <phoneticPr fontId="2"/>
  </si>
  <si>
    <t>過去2ヵ年度継続した活動</t>
    <rPh sb="0" eb="2">
      <t>カコ</t>
    </rPh>
    <rPh sb="4" eb="5">
      <t>ネン</t>
    </rPh>
    <rPh sb="5" eb="6">
      <t>ド</t>
    </rPh>
    <rPh sb="6" eb="8">
      <t>ケイゾク</t>
    </rPh>
    <rPh sb="10" eb="12">
      <t>カツドウ</t>
    </rPh>
    <phoneticPr fontId="2"/>
  </si>
  <si>
    <t>継続していない複数年度</t>
    <rPh sb="0" eb="2">
      <t>ケイゾク</t>
    </rPh>
    <rPh sb="7" eb="9">
      <t>フクスウ</t>
    </rPh>
    <rPh sb="9" eb="11">
      <t>ネンド</t>
    </rPh>
    <phoneticPr fontId="2"/>
  </si>
  <si>
    <t>単年度</t>
    <rPh sb="0" eb="3">
      <t>タンネンド</t>
    </rPh>
    <phoneticPr fontId="2"/>
  </si>
  <si>
    <t>継続していない複数年度の活動</t>
    <rPh sb="0" eb="2">
      <t>ケイゾク</t>
    </rPh>
    <rPh sb="7" eb="8">
      <t>フク</t>
    </rPh>
    <rPh sb="8" eb="9">
      <t>スウ</t>
    </rPh>
    <rPh sb="9" eb="11">
      <t>ネンド</t>
    </rPh>
    <rPh sb="12" eb="14">
      <t>カツドウ</t>
    </rPh>
    <phoneticPr fontId="2"/>
  </si>
  <si>
    <t>単年度の活動</t>
    <rPh sb="0" eb="3">
      <t>タンネンド</t>
    </rPh>
    <rPh sb="4" eb="6">
      <t>カツドウ</t>
    </rPh>
    <phoneticPr fontId="2"/>
  </si>
  <si>
    <t>緊急時の応急措置の実績</t>
    <rPh sb="0" eb="3">
      <t>キンキュウジ</t>
    </rPh>
    <rPh sb="4" eb="6">
      <t>オウキュウ</t>
    </rPh>
    <rPh sb="6" eb="8">
      <t>ソチ</t>
    </rPh>
    <rPh sb="9" eb="11">
      <t>ジッセキ</t>
    </rPh>
    <phoneticPr fontId="2"/>
  </si>
  <si>
    <t>過去5年間に空知総合振興局管内の実績あり</t>
    <rPh sb="0" eb="2">
      <t>カコ</t>
    </rPh>
    <rPh sb="3" eb="4">
      <t>ネン</t>
    </rPh>
    <rPh sb="4" eb="5">
      <t>カン</t>
    </rPh>
    <rPh sb="6" eb="8">
      <t>ソラチ</t>
    </rPh>
    <rPh sb="8" eb="10">
      <t>ソウゴウ</t>
    </rPh>
    <rPh sb="10" eb="13">
      <t>シンコウキョク</t>
    </rPh>
    <rPh sb="13" eb="15">
      <t>カンナイ</t>
    </rPh>
    <rPh sb="16" eb="18">
      <t>ジッセキ</t>
    </rPh>
    <phoneticPr fontId="2"/>
  </si>
  <si>
    <t>過去5年間に実績あり</t>
    <rPh sb="4" eb="5">
      <t>カン</t>
    </rPh>
    <phoneticPr fontId="2"/>
  </si>
  <si>
    <t>（注２）</t>
    <rPh sb="1" eb="2">
      <t>チュウ</t>
    </rPh>
    <phoneticPr fontId="2"/>
  </si>
  <si>
    <t>実施日</t>
    <rPh sb="0" eb="3">
      <t>ジッシビ</t>
    </rPh>
    <phoneticPr fontId="2"/>
  </si>
  <si>
    <t>地域社会貢献</t>
    <rPh sb="0" eb="2">
      <t>チイキ</t>
    </rPh>
    <rPh sb="2" eb="4">
      <t>シャカイ</t>
    </rPh>
    <rPh sb="4" eb="6">
      <t>コウケン</t>
    </rPh>
    <phoneticPr fontId="2"/>
  </si>
  <si>
    <t>季節労働者等の雇用実績（以下、同一及び隣接市町）</t>
    <rPh sb="0" eb="2">
      <t>キセツ</t>
    </rPh>
    <rPh sb="2" eb="5">
      <t>ロウドウシャ</t>
    </rPh>
    <rPh sb="5" eb="6">
      <t>トウ</t>
    </rPh>
    <rPh sb="7" eb="9">
      <t>コヨウ</t>
    </rPh>
    <rPh sb="9" eb="11">
      <t>ジッセキ</t>
    </rPh>
    <rPh sb="12" eb="14">
      <t>イカ</t>
    </rPh>
    <rPh sb="15" eb="17">
      <t>ドウイツ</t>
    </rPh>
    <rPh sb="17" eb="18">
      <t>オヨ</t>
    </rPh>
    <rPh sb="19" eb="21">
      <t>リンセツ</t>
    </rPh>
    <rPh sb="21" eb="23">
      <t>シチョウ</t>
    </rPh>
    <phoneticPr fontId="2"/>
  </si>
  <si>
    <t>過去5年間に工事箇所と同じ市町村及び隣接市町村管内の実績</t>
    <phoneticPr fontId="2"/>
  </si>
  <si>
    <t xml:space="preserve">【隣接市町村】
同じ耕地出張所管内に限る。
</t>
    <phoneticPr fontId="2"/>
  </si>
  <si>
    <t>同じ市町村及び隣接市町村管内</t>
    <rPh sb="0" eb="1">
      <t>オナ</t>
    </rPh>
    <phoneticPr fontId="2"/>
  </si>
  <si>
    <t>同じ総合振興局管内</t>
    <rPh sb="0" eb="1">
      <t>オナ</t>
    </rPh>
    <phoneticPr fontId="2"/>
  </si>
  <si>
    <t>過去5年間に工事箇所と同じ総合振興局管内の実績</t>
    <rPh sb="6" eb="8">
      <t>コウジ</t>
    </rPh>
    <rPh sb="8" eb="10">
      <t>カショ</t>
    </rPh>
    <rPh sb="11" eb="12">
      <t>オナ</t>
    </rPh>
    <rPh sb="13" eb="15">
      <t>ソウゴウ</t>
    </rPh>
    <phoneticPr fontId="2"/>
  </si>
  <si>
    <t>その他</t>
    <rPh sb="2" eb="3">
      <t>タ</t>
    </rPh>
    <phoneticPr fontId="2"/>
  </si>
  <si>
    <t>家畜伝染病緊急防疫協定</t>
    <rPh sb="0" eb="2">
      <t>カチク</t>
    </rPh>
    <rPh sb="2" eb="5">
      <t>デンセンビョウ</t>
    </rPh>
    <rPh sb="5" eb="7">
      <t>キンキュウ</t>
    </rPh>
    <rPh sb="7" eb="9">
      <t>ボウエキ</t>
    </rPh>
    <rPh sb="9" eb="11">
      <t>キョウテイ</t>
    </rPh>
    <phoneticPr fontId="2"/>
  </si>
  <si>
    <t>空知総合振興局管内で家畜伝染病発生時に緊急防疫業務に従事する企業</t>
    <rPh sb="0" eb="2">
      <t>ソラチ</t>
    </rPh>
    <rPh sb="2" eb="4">
      <t>ソウゴウ</t>
    </rPh>
    <rPh sb="4" eb="7">
      <t>シンコウキョク</t>
    </rPh>
    <rPh sb="7" eb="9">
      <t>カンナイ</t>
    </rPh>
    <rPh sb="10" eb="12">
      <t>カチク</t>
    </rPh>
    <rPh sb="12" eb="15">
      <t>デンセンビョウ</t>
    </rPh>
    <rPh sb="15" eb="18">
      <t>ハッセイジ</t>
    </rPh>
    <rPh sb="19" eb="21">
      <t>キンキュウ</t>
    </rPh>
    <rPh sb="21" eb="23">
      <t>ボウエキ</t>
    </rPh>
    <rPh sb="23" eb="25">
      <t>ギョウム</t>
    </rPh>
    <rPh sb="26" eb="28">
      <t>ジュウジ</t>
    </rPh>
    <rPh sb="30" eb="32">
      <t>キギョウ</t>
    </rPh>
    <phoneticPr fontId="2"/>
  </si>
  <si>
    <t>該当する企業</t>
    <rPh sb="0" eb="2">
      <t>ガイトウ</t>
    </rPh>
    <rPh sb="4" eb="6">
      <t>キギョウ</t>
    </rPh>
    <phoneticPr fontId="2"/>
  </si>
  <si>
    <t>空知建設業協会から緊急防疫業務の従事者と証明された企業に限る。</t>
    <phoneticPr fontId="2"/>
  </si>
  <si>
    <t>該当なし</t>
    <rPh sb="0" eb="2">
      <t>ガイトウ</t>
    </rPh>
    <phoneticPr fontId="2"/>
  </si>
  <si>
    <t>同一市町</t>
    <rPh sb="0" eb="2">
      <t>ドウイツ</t>
    </rPh>
    <rPh sb="2" eb="4">
      <t>シチョウ</t>
    </rPh>
    <phoneticPr fontId="2"/>
  </si>
  <si>
    <t>【参考】</t>
    <rPh sb="1" eb="3">
      <t>サンコウ</t>
    </rPh>
    <phoneticPr fontId="2"/>
  </si>
  <si>
    <t>工事場所：</t>
    <rPh sb="0" eb="2">
      <t>コウジ</t>
    </rPh>
    <rPh sb="2" eb="4">
      <t>バショ</t>
    </rPh>
    <phoneticPr fontId="2"/>
  </si>
  <si>
    <t>隣接市町1</t>
    <rPh sb="0" eb="2">
      <t>リンセツ</t>
    </rPh>
    <rPh sb="2" eb="4">
      <t>シチョウ</t>
    </rPh>
    <phoneticPr fontId="2"/>
  </si>
  <si>
    <t>隣接市町2</t>
    <rPh sb="0" eb="2">
      <t>リンセツ</t>
    </rPh>
    <phoneticPr fontId="2"/>
  </si>
  <si>
    <t>隣接市町3</t>
    <rPh sb="0" eb="2">
      <t>リンセツ</t>
    </rPh>
    <phoneticPr fontId="2"/>
  </si>
  <si>
    <t>隣接市町4</t>
    <rPh sb="0" eb="2">
      <t>リンセツ</t>
    </rPh>
    <phoneticPr fontId="2"/>
  </si>
  <si>
    <t>隣接市町5</t>
    <rPh sb="0" eb="2">
      <t>リンセツ</t>
    </rPh>
    <phoneticPr fontId="2"/>
  </si>
  <si>
    <t>隣接市町6</t>
    <rPh sb="0" eb="2">
      <t>リンセツ</t>
    </rPh>
    <phoneticPr fontId="2"/>
  </si>
  <si>
    <t>地域企業の活用</t>
    <phoneticPr fontId="2"/>
  </si>
  <si>
    <t>同一市町=0.5</t>
  </si>
  <si>
    <t>地域企業の活用</t>
  </si>
  <si>
    <t>工事場所</t>
    <rPh sb="0" eb="2">
      <t>コウジ</t>
    </rPh>
    <rPh sb="2" eb="4">
      <t>バショ</t>
    </rPh>
    <phoneticPr fontId="2"/>
  </si>
  <si>
    <t>隣接1</t>
    <rPh sb="0" eb="2">
      <t>リンセツ</t>
    </rPh>
    <phoneticPr fontId="2"/>
  </si>
  <si>
    <t>隣接2</t>
    <rPh sb="0" eb="2">
      <t>リンセツ</t>
    </rPh>
    <phoneticPr fontId="2"/>
  </si>
  <si>
    <t>隣接3</t>
    <rPh sb="0" eb="2">
      <t>リンセツ</t>
    </rPh>
    <phoneticPr fontId="2"/>
  </si>
  <si>
    <t>隣接4</t>
    <rPh sb="0" eb="2">
      <t>リンセツ</t>
    </rPh>
    <phoneticPr fontId="2"/>
  </si>
  <si>
    <t>隣接5</t>
    <rPh sb="0" eb="2">
      <t>リンセツ</t>
    </rPh>
    <phoneticPr fontId="2"/>
  </si>
  <si>
    <t>隣接6</t>
    <rPh sb="0" eb="2">
      <t>リンセツ</t>
    </rPh>
    <phoneticPr fontId="2"/>
  </si>
  <si>
    <t>隣接市町1=0.5</t>
  </si>
  <si>
    <t>赤平市</t>
    <rPh sb="0" eb="3">
      <t>アカビラシ</t>
    </rPh>
    <phoneticPr fontId="40"/>
  </si>
  <si>
    <t>芦別市</t>
    <rPh sb="0" eb="2">
      <t>アシベツ</t>
    </rPh>
    <rPh sb="2" eb="3">
      <t>シ</t>
    </rPh>
    <phoneticPr fontId="3"/>
  </si>
  <si>
    <t>深川市</t>
    <rPh sb="0" eb="2">
      <t>フカガワ</t>
    </rPh>
    <rPh sb="2" eb="3">
      <t>シ</t>
    </rPh>
    <phoneticPr fontId="3"/>
  </si>
  <si>
    <t>隣接市町2=0.5</t>
  </si>
  <si>
    <t>隣接市町3=0.5</t>
  </si>
  <si>
    <t>岩見沢市</t>
    <rPh sb="0" eb="4">
      <t>イワミザワシ</t>
    </rPh>
    <phoneticPr fontId="3"/>
  </si>
  <si>
    <t>月形町</t>
    <rPh sb="0" eb="3">
      <t>ツキガタチョウ</t>
    </rPh>
    <phoneticPr fontId="3"/>
  </si>
  <si>
    <t>美唄市</t>
    <rPh sb="0" eb="3">
      <t>ビバイシ</t>
    </rPh>
    <phoneticPr fontId="3"/>
  </si>
  <si>
    <t>三笠市</t>
    <rPh sb="0" eb="3">
      <t>ミカサシ</t>
    </rPh>
    <phoneticPr fontId="3"/>
  </si>
  <si>
    <t>東部</t>
    <rPh sb="0" eb="2">
      <t>トウブ</t>
    </rPh>
    <phoneticPr fontId="2"/>
  </si>
  <si>
    <t>隣接市町4=0.5</t>
  </si>
  <si>
    <t>雨竜町</t>
    <rPh sb="0" eb="1">
      <t>アマ</t>
    </rPh>
    <rPh sb="1" eb="2">
      <t>リュウ</t>
    </rPh>
    <rPh sb="2" eb="3">
      <t>マチ</t>
    </rPh>
    <phoneticPr fontId="3"/>
  </si>
  <si>
    <t>新十津川町</t>
    <rPh sb="0" eb="5">
      <t>シントツカワチョウ</t>
    </rPh>
    <phoneticPr fontId="3"/>
  </si>
  <si>
    <t>滝川市</t>
    <rPh sb="0" eb="3">
      <t>タキカワシ</t>
    </rPh>
    <phoneticPr fontId="3"/>
  </si>
  <si>
    <t>北竜町</t>
    <rPh sb="0" eb="1">
      <t>ホク</t>
    </rPh>
    <rPh sb="1" eb="2">
      <t>リュウ</t>
    </rPh>
    <rPh sb="2" eb="3">
      <t>チョウ</t>
    </rPh>
    <phoneticPr fontId="3"/>
  </si>
  <si>
    <t>妹背牛町</t>
    <rPh sb="0" eb="4">
      <t>モセウシチョウ</t>
    </rPh>
    <phoneticPr fontId="3"/>
  </si>
  <si>
    <t>隣接市町5=0.5</t>
  </si>
  <si>
    <t>浦臼町</t>
    <rPh sb="0" eb="3">
      <t>ウラウスチョウ</t>
    </rPh>
    <phoneticPr fontId="3"/>
  </si>
  <si>
    <t>砂川市</t>
    <rPh sb="0" eb="3">
      <t>スナガワシ</t>
    </rPh>
    <phoneticPr fontId="3"/>
  </si>
  <si>
    <t>奈井江町</t>
    <rPh sb="0" eb="4">
      <t>ナイエチョウ</t>
    </rPh>
    <phoneticPr fontId="3"/>
  </si>
  <si>
    <t>隣接市町6=0.5</t>
  </si>
  <si>
    <t>栗山町</t>
    <rPh sb="0" eb="3">
      <t>クリヤマチョウ</t>
    </rPh>
    <phoneticPr fontId="3"/>
  </si>
  <si>
    <t>長沼町</t>
    <rPh sb="0" eb="3">
      <t>ナガヌマチョウ</t>
    </rPh>
    <phoneticPr fontId="3"/>
  </si>
  <si>
    <t>夕張市</t>
    <rPh sb="0" eb="3">
      <t>ユウバリシ</t>
    </rPh>
    <phoneticPr fontId="40"/>
  </si>
  <si>
    <t>由仁町</t>
    <rPh sb="0" eb="3">
      <t>ユニチョウ</t>
    </rPh>
    <phoneticPr fontId="3"/>
  </si>
  <si>
    <t>南部</t>
    <rPh sb="0" eb="2">
      <t>ナンブ</t>
    </rPh>
    <phoneticPr fontId="2"/>
  </si>
  <si>
    <t>振興局管内=0.25</t>
    <rPh sb="0" eb="3">
      <t>シンコウキョク</t>
    </rPh>
    <rPh sb="3" eb="5">
      <t>カンナイ</t>
    </rPh>
    <phoneticPr fontId="2"/>
  </si>
  <si>
    <t>営業所1</t>
  </si>
  <si>
    <t>秩父別町</t>
    <rPh sb="0" eb="2">
      <t>チチブ</t>
    </rPh>
    <rPh sb="2" eb="3">
      <t>ベツ</t>
    </rPh>
    <rPh sb="3" eb="4">
      <t>チョウ</t>
    </rPh>
    <phoneticPr fontId="3"/>
  </si>
  <si>
    <t>沼田町</t>
    <rPh sb="0" eb="3">
      <t>ヌマタチョウ</t>
    </rPh>
    <phoneticPr fontId="3"/>
  </si>
  <si>
    <t>同一市町</t>
  </si>
  <si>
    <t>出張所</t>
  </si>
  <si>
    <t>所管内</t>
  </si>
  <si>
    <t>南幌町</t>
    <rPh sb="0" eb="3">
      <t>ナンポロチョウ</t>
    </rPh>
    <phoneticPr fontId="3"/>
  </si>
  <si>
    <t>局管内</t>
  </si>
  <si>
    <t>赤平市</t>
  </si>
  <si>
    <t>芦別市</t>
  </si>
  <si>
    <t>岩見沢市</t>
  </si>
  <si>
    <t>雨竜町</t>
  </si>
  <si>
    <t>浦臼町</t>
  </si>
  <si>
    <t>栗山町</t>
  </si>
  <si>
    <t>新十津川町</t>
  </si>
  <si>
    <t>砂川市</t>
  </si>
  <si>
    <t>滝川市</t>
  </si>
  <si>
    <t>秩父別町</t>
  </si>
  <si>
    <t>月形町</t>
  </si>
  <si>
    <t>奈井江町</t>
  </si>
  <si>
    <t>長沼町</t>
  </si>
  <si>
    <t>南幌町</t>
  </si>
  <si>
    <t>沼田町</t>
  </si>
  <si>
    <t>美唄市</t>
  </si>
  <si>
    <t>深川市</t>
  </si>
  <si>
    <t>北竜町</t>
  </si>
  <si>
    <t>三笠市</t>
  </si>
  <si>
    <t>妹背牛町</t>
  </si>
  <si>
    <t>夕張市</t>
  </si>
  <si>
    <t>由仁町</t>
  </si>
  <si>
    <t>判定</t>
  </si>
  <si>
    <t>営業所2</t>
  </si>
  <si>
    <t>営業所3</t>
  </si>
  <si>
    <t>最終判定</t>
  </si>
  <si>
    <t>〇証明資料の添付は不要です。</t>
    <rPh sb="1" eb="3">
      <t>ショウメイ</t>
    </rPh>
    <rPh sb="3" eb="5">
      <t>シリョウ</t>
    </rPh>
    <rPh sb="6" eb="8">
      <t>テンプ</t>
    </rPh>
    <rPh sb="9" eb="11">
      <t>フヨウ</t>
    </rPh>
    <phoneticPr fontId="12"/>
  </si>
  <si>
    <t>〇選択した技術項目に該当する内容のみを下記に記載してください。</t>
    <rPh sb="1" eb="3">
      <t>センタク</t>
    </rPh>
    <rPh sb="5" eb="7">
      <t>ギジュツ</t>
    </rPh>
    <rPh sb="7" eb="9">
      <t>コウモク</t>
    </rPh>
    <rPh sb="10" eb="12">
      <t>ガイトウ</t>
    </rPh>
    <rPh sb="14" eb="16">
      <t>ナイヨウ</t>
    </rPh>
    <rPh sb="19" eb="21">
      <t>カキ</t>
    </rPh>
    <rPh sb="22" eb="24">
      <t>キサイ</t>
    </rPh>
    <phoneticPr fontId="12"/>
  </si>
  <si>
    <t>継続時は証明資料不要。　ただし、表彰期限に注意する。</t>
    <phoneticPr fontId="12"/>
  </si>
  <si>
    <t>継続時は証明資料不要。　ただし、期限に注意する。</t>
    <phoneticPr fontId="12"/>
  </si>
  <si>
    <t>①は証明資料不要</t>
    <rPh sb="2" eb="4">
      <t>ショウメイ</t>
    </rPh>
    <rPh sb="4" eb="6">
      <t>シリョウ</t>
    </rPh>
    <rPh sb="6" eb="8">
      <t>フヨウ</t>
    </rPh>
    <phoneticPr fontId="12"/>
  </si>
  <si>
    <t>②は継続であっても、１年以上継続雇用されていることがわかる資料を添付する。</t>
    <phoneticPr fontId="2"/>
  </si>
  <si>
    <t>継続時は証明資料不要。　ただし、有効期限に注意する。</t>
    <phoneticPr fontId="12"/>
  </si>
  <si>
    <r>
      <t>①　令和</t>
    </r>
    <r>
      <rPr>
        <sz val="14"/>
        <color rgb="FFFF0000"/>
        <rFont val="ＭＳ Ｐゴシック"/>
        <family val="3"/>
        <charset val="128"/>
        <scheme val="minor"/>
      </rPr>
      <t>５</t>
    </r>
    <r>
      <rPr>
        <sz val="14"/>
        <color rgb="FFFF0000"/>
        <rFont val="ＭＳ Ｐゴシック"/>
        <family val="3"/>
        <charset val="128"/>
      </rPr>
      <t>・６</t>
    </r>
    <r>
      <rPr>
        <sz val="14"/>
        <rFont val="ＭＳ Ｐゴシック"/>
        <family val="3"/>
        <charset val="128"/>
      </rPr>
      <t>年度の北海道建設工事等競争入札参加資格審査における｢高年齢者継続雇用対策｣の評価</t>
    </r>
    <phoneticPr fontId="2"/>
  </si>
  <si>
    <t>〇事前登録済みでも、直近の審査基準日と公告日に注意する。</t>
    <rPh sb="1" eb="3">
      <t>ジゼン</t>
    </rPh>
    <rPh sb="3" eb="5">
      <t>トウロク</t>
    </rPh>
    <rPh sb="5" eb="6">
      <t>ズ</t>
    </rPh>
    <rPh sb="10" eb="12">
      <t>チョッキン</t>
    </rPh>
    <rPh sb="13" eb="15">
      <t>シンサ</t>
    </rPh>
    <rPh sb="15" eb="18">
      <t>キジュンビ</t>
    </rPh>
    <rPh sb="19" eb="21">
      <t>コウコク</t>
    </rPh>
    <rPh sb="21" eb="22">
      <t>ヒ</t>
    </rPh>
    <rPh sb="23" eb="25">
      <t>チュウイ</t>
    </rPh>
    <phoneticPr fontId="2"/>
  </si>
  <si>
    <t>④女性活躍推進法に基づく「一般事業主行動計画」の策定・届け出  （計画期間の終了日が公告日以降のものが有効）</t>
    <phoneticPr fontId="2"/>
  </si>
  <si>
    <r>
      <t>①令和</t>
    </r>
    <r>
      <rPr>
        <sz val="12"/>
        <color rgb="FFFF0000"/>
        <rFont val="ＭＳ ゴシック"/>
        <family val="3"/>
        <charset val="128"/>
      </rPr>
      <t>５・６</t>
    </r>
    <r>
      <rPr>
        <sz val="12"/>
        <rFont val="ＭＳ ゴシック"/>
        <family val="3"/>
        <charset val="128"/>
      </rPr>
      <t>年度北海道建設工事等競争入札参加資格審査における「女性活躍支援」の評価あり</t>
    </r>
    <rPh sb="1" eb="3">
      <t>レイワ</t>
    </rPh>
    <rPh sb="6" eb="8">
      <t>ネンド</t>
    </rPh>
    <rPh sb="8" eb="11">
      <t>ホッカイドウ</t>
    </rPh>
    <rPh sb="11" eb="13">
      <t>ケンセツ</t>
    </rPh>
    <rPh sb="13" eb="15">
      <t>コウジ</t>
    </rPh>
    <rPh sb="15" eb="16">
      <t>トウ</t>
    </rPh>
    <rPh sb="16" eb="18">
      <t>キョウソウ</t>
    </rPh>
    <rPh sb="18" eb="20">
      <t>ニュウサツ</t>
    </rPh>
    <rPh sb="20" eb="22">
      <t>サンカ</t>
    </rPh>
    <rPh sb="22" eb="24">
      <t>シカク</t>
    </rPh>
    <rPh sb="24" eb="26">
      <t>シンサ</t>
    </rPh>
    <rPh sb="31" eb="33">
      <t>ジョセイ</t>
    </rPh>
    <rPh sb="33" eb="35">
      <t>カツヤク</t>
    </rPh>
    <rPh sb="35" eb="37">
      <t>シエン</t>
    </rPh>
    <rPh sb="39" eb="41">
      <t>ヒョウカ</t>
    </rPh>
    <phoneticPr fontId="5"/>
  </si>
  <si>
    <t>③「北海道なでしこ応援企業」の認定                     （認定期間や計画期間の終了日が公告日以降のものを有効）</t>
    <phoneticPr fontId="2"/>
  </si>
  <si>
    <t>e-mail</t>
    <phoneticPr fontId="5"/>
  </si>
  <si>
    <r>
      <rPr>
        <b/>
        <sz val="16"/>
        <rFont val="ＭＳ ゴシック"/>
        <family val="3"/>
        <charset val="128"/>
      </rPr>
      <t>【ISOマネジメントシステムの取得(ISO9001)】</t>
    </r>
    <r>
      <rPr>
        <sz val="16"/>
        <rFont val="ＭＳ ゴシック"/>
        <family val="3"/>
        <charset val="128"/>
      </rPr>
      <t>　※</t>
    </r>
    <r>
      <rPr>
        <b/>
        <sz val="16"/>
        <rFont val="ＭＳ ゴシック"/>
        <family val="3"/>
        <charset val="128"/>
      </rPr>
      <t>有効期限が公告日以後</t>
    </r>
    <r>
      <rPr>
        <sz val="16"/>
        <rFont val="ＭＳ ゴシック"/>
        <family val="3"/>
        <charset val="128"/>
      </rPr>
      <t>を評価する。（西暦で表示してください。）</t>
    </r>
    <rPh sb="15" eb="17">
      <t>シュトク</t>
    </rPh>
    <rPh sb="29" eb="31">
      <t>ユウコウ</t>
    </rPh>
    <rPh sb="31" eb="33">
      <t>キゲン</t>
    </rPh>
    <rPh sb="34" eb="36">
      <t>コウコク</t>
    </rPh>
    <rPh sb="36" eb="37">
      <t>ビ</t>
    </rPh>
    <rPh sb="37" eb="39">
      <t>イゴ</t>
    </rPh>
    <rPh sb="40" eb="42">
      <t>ヒョウカ</t>
    </rPh>
    <rPh sb="46" eb="48">
      <t>セイレキ</t>
    </rPh>
    <rPh sb="49" eb="51">
      <t>ヒョウジ</t>
    </rPh>
    <phoneticPr fontId="2"/>
  </si>
  <si>
    <r>
      <rPr>
        <b/>
        <sz val="14"/>
        <rFont val="ＭＳ ゴシック"/>
        <family val="3"/>
        <charset val="128"/>
      </rPr>
      <t>【家畜伝染病緊急防疫協定】</t>
    </r>
    <r>
      <rPr>
        <sz val="14"/>
        <rFont val="ＭＳ ゴシック"/>
        <family val="3"/>
        <charset val="128"/>
      </rPr>
      <t>　※一般社団法人空知建設業協会が発行した証明書。</t>
    </r>
    <rPh sb="1" eb="3">
      <t>カチク</t>
    </rPh>
    <rPh sb="3" eb="6">
      <t>デンセンビョウ</t>
    </rPh>
    <rPh sb="6" eb="8">
      <t>キンキュウ</t>
    </rPh>
    <rPh sb="8" eb="10">
      <t>ボウエキ</t>
    </rPh>
    <rPh sb="10" eb="12">
      <t>キョウテイ</t>
    </rPh>
    <rPh sb="15" eb="17">
      <t>イッパン</t>
    </rPh>
    <rPh sb="17" eb="19">
      <t>シャダン</t>
    </rPh>
    <rPh sb="19" eb="21">
      <t>ホウジン</t>
    </rPh>
    <rPh sb="21" eb="23">
      <t>ソラチ</t>
    </rPh>
    <rPh sb="23" eb="26">
      <t>ケンセツギョウ</t>
    </rPh>
    <rPh sb="26" eb="28">
      <t>キョウカイ</t>
    </rPh>
    <rPh sb="29" eb="31">
      <t>ハッコウ</t>
    </rPh>
    <rPh sb="33" eb="36">
      <t>ショウメイショ</t>
    </rPh>
    <phoneticPr fontId="2"/>
  </si>
  <si>
    <t>過去１～３年間に表彰あり</t>
    <rPh sb="0" eb="2">
      <t>カコ</t>
    </rPh>
    <rPh sb="5" eb="7">
      <t>ネンカン</t>
    </rPh>
    <rPh sb="8" eb="10">
      <t>ヒョウショウ</t>
    </rPh>
    <phoneticPr fontId="2"/>
  </si>
  <si>
    <t>過去４～５年間に表彰あり</t>
    <rPh sb="0" eb="2">
      <t>カコ</t>
    </rPh>
    <rPh sb="5" eb="7">
      <t>ネンカン</t>
    </rPh>
    <rPh sb="8" eb="10">
      <t>ヒョウショウ</t>
    </rPh>
    <phoneticPr fontId="2"/>
  </si>
  <si>
    <t>〇証明資料の添付は不要。</t>
    <phoneticPr fontId="12"/>
  </si>
  <si>
    <t>継続時は証明資料不要。</t>
    <phoneticPr fontId="12"/>
  </si>
  <si>
    <t>〇継続時は証明資料不要。</t>
    <phoneticPr fontId="12"/>
  </si>
  <si>
    <t>有効期限に注意する。</t>
    <phoneticPr fontId="12"/>
  </si>
  <si>
    <t>〇継続時は証明資料不要</t>
    <phoneticPr fontId="12"/>
  </si>
  <si>
    <r>
      <t>２　有効期間は、</t>
    </r>
    <r>
      <rPr>
        <b/>
        <u/>
        <sz val="12"/>
        <rFont val="ＭＳ ゴシック"/>
        <family val="3"/>
        <charset val="128"/>
      </rPr>
      <t>事前登録技術評価項目申請書（施工実績事前登録含む）公文書受理日付け以降、受理日に該当する当該総合評価ガイドラインが適用されている期間とします。（事前登録技術評価申請書と同様。）　</t>
    </r>
    <rPh sb="8" eb="10">
      <t>ジゼン</t>
    </rPh>
    <rPh sb="10" eb="12">
      <t>トウロク</t>
    </rPh>
    <rPh sb="12" eb="14">
      <t>ギジュツ</t>
    </rPh>
    <rPh sb="14" eb="16">
      <t>ヒョウカ</t>
    </rPh>
    <rPh sb="16" eb="18">
      <t>コウモク</t>
    </rPh>
    <rPh sb="18" eb="20">
      <t>シンセイ</t>
    </rPh>
    <rPh sb="20" eb="21">
      <t>ショ</t>
    </rPh>
    <rPh sb="22" eb="24">
      <t>セコウ</t>
    </rPh>
    <rPh sb="24" eb="26">
      <t>ジッセキ</t>
    </rPh>
    <rPh sb="26" eb="28">
      <t>ジゼン</t>
    </rPh>
    <rPh sb="28" eb="30">
      <t>トウロク</t>
    </rPh>
    <rPh sb="30" eb="31">
      <t>フク</t>
    </rPh>
    <rPh sb="33" eb="36">
      <t>コウブンショ</t>
    </rPh>
    <rPh sb="36" eb="38">
      <t>ジュリ</t>
    </rPh>
    <rPh sb="38" eb="39">
      <t>ヒ</t>
    </rPh>
    <rPh sb="39" eb="40">
      <t>ツ</t>
    </rPh>
    <rPh sb="41" eb="43">
      <t>イコウ</t>
    </rPh>
    <rPh sb="44" eb="46">
      <t>ジュリ</t>
    </rPh>
    <rPh sb="46" eb="47">
      <t>ビ</t>
    </rPh>
    <rPh sb="48" eb="50">
      <t>ガイトウ</t>
    </rPh>
    <rPh sb="52" eb="54">
      <t>トウガイ</t>
    </rPh>
    <rPh sb="54" eb="56">
      <t>ソウゴウ</t>
    </rPh>
    <rPh sb="56" eb="58">
      <t>ヒョウカ</t>
    </rPh>
    <rPh sb="65" eb="67">
      <t>テキヨウ</t>
    </rPh>
    <rPh sb="72" eb="74">
      <t>キカン</t>
    </rPh>
    <rPh sb="92" eb="94">
      <t>ドウヨウ</t>
    </rPh>
    <phoneticPr fontId="2"/>
  </si>
  <si>
    <t>技術職員の総数が、同数以上（直近と公告日の直近の前の通知日の経営事項審査申請時の技術職員の総数の比較）</t>
    <rPh sb="32" eb="34">
      <t>ジコウ</t>
    </rPh>
    <rPh sb="36" eb="38">
      <t>シンセイ</t>
    </rPh>
    <rPh sb="42" eb="44">
      <t>ショクイン</t>
    </rPh>
    <rPh sb="45" eb="47">
      <t>ソウスウ</t>
    </rPh>
    <phoneticPr fontId="2"/>
  </si>
  <si>
    <t>技術職員の総数の減少が１～２人、又は、減少率が４％以下（直近と公告日の直近の前の通知日の経営事項審査申請時の技術職員の総数の比較）</t>
    <rPh sb="46" eb="48">
      <t>ジコウ</t>
    </rPh>
    <rPh sb="50" eb="52">
      <t>シンセイ</t>
    </rPh>
    <rPh sb="56" eb="58">
      <t>ショクイン</t>
    </rPh>
    <rPh sb="59" eb="61">
      <t>ソウスウ</t>
    </rPh>
    <phoneticPr fontId="2"/>
  </si>
  <si>
    <t>技術職員の総数の減少が３人、又は、減少率が６％以下（直近と公告日の直近の前の通知日の経営事項審査申請時の技術職員の総数の比較）</t>
    <rPh sb="44" eb="46">
      <t>ジコウ</t>
    </rPh>
    <rPh sb="48" eb="50">
      <t>シンセイ</t>
    </rPh>
    <rPh sb="54" eb="56">
      <t>ショクイン</t>
    </rPh>
    <rPh sb="57" eb="59">
      <t>ソウスウ</t>
    </rPh>
    <phoneticPr fontId="2"/>
  </si>
  <si>
    <r>
      <rPr>
        <b/>
        <sz val="12"/>
        <rFont val="ＭＳ Ｐゴシック"/>
        <family val="3"/>
        <charset val="128"/>
      </rPr>
      <t xml:space="preserve">※黄色セルに入力してください。
</t>
    </r>
    <r>
      <rPr>
        <b/>
        <sz val="12"/>
        <color indexed="10"/>
        <rFont val="ＭＳ Ｐゴシック"/>
        <family val="3"/>
        <charset val="128"/>
      </rPr>
      <t>青着色セルには計算式が入ってますので削除しないよう留意願います。</t>
    </r>
    <rPh sb="1" eb="3">
      <t>キイロ</t>
    </rPh>
    <rPh sb="6" eb="8">
      <t>ニュウリョク</t>
    </rPh>
    <rPh sb="16" eb="17">
      <t>アオ</t>
    </rPh>
    <rPh sb="17" eb="19">
      <t>チャクショク</t>
    </rPh>
    <rPh sb="23" eb="26">
      <t>ケイサンシキ</t>
    </rPh>
    <rPh sb="27" eb="28">
      <t>ハイ</t>
    </rPh>
    <rPh sb="34" eb="36">
      <t>サクジョ</t>
    </rPh>
    <rPh sb="41" eb="43">
      <t>リュウイ</t>
    </rPh>
    <rPh sb="43" eb="44">
      <t>ネガ</t>
    </rPh>
    <phoneticPr fontId="2"/>
  </si>
  <si>
    <t>担い手の育成・確保</t>
    <phoneticPr fontId="78"/>
  </si>
  <si>
    <t>○○建設(株)     記入例</t>
    <rPh sb="2" eb="4">
      <t>ケンセツ</t>
    </rPh>
    <rPh sb="4" eb="7">
      <t>カブ</t>
    </rPh>
    <phoneticPr fontId="2"/>
  </si>
  <si>
    <r>
      <t>　イ　令和</t>
    </r>
    <r>
      <rPr>
        <sz val="12"/>
        <color rgb="FFFF0000"/>
        <rFont val="ＭＳ Ｐゴシック"/>
        <family val="3"/>
        <charset val="128"/>
        <scheme val="minor"/>
      </rPr>
      <t>５・６</t>
    </r>
    <r>
      <rPr>
        <sz val="12"/>
        <rFont val="ＭＳ Ｐゴシック"/>
        <family val="3"/>
        <charset val="128"/>
        <scheme val="minor"/>
      </rPr>
      <t>年度北海道建設工事等競争入札参加資格審査において「通年雇用」で評価された企業</t>
    </r>
    <phoneticPr fontId="15"/>
  </si>
  <si>
    <t>整地工（水田）</t>
    <rPh sb="0" eb="2">
      <t>セイチ</t>
    </rPh>
    <rPh sb="2" eb="3">
      <t>コウ</t>
    </rPh>
    <rPh sb="4" eb="6">
      <t>スイデン</t>
    </rPh>
    <phoneticPr fontId="2"/>
  </si>
  <si>
    <t>暗渠排水工（水田）</t>
    <rPh sb="0" eb="2">
      <t>アンキョ</t>
    </rPh>
    <rPh sb="2" eb="4">
      <t>ハイスイ</t>
    </rPh>
    <rPh sb="4" eb="5">
      <t>コウ</t>
    </rPh>
    <rPh sb="6" eb="8">
      <t>スイデン</t>
    </rPh>
    <phoneticPr fontId="2"/>
  </si>
  <si>
    <t>客土工（水田）</t>
    <rPh sb="0" eb="2">
      <t>キャクド</t>
    </rPh>
    <rPh sb="2" eb="3">
      <t>コウ</t>
    </rPh>
    <rPh sb="4" eb="6">
      <t>スイデン</t>
    </rPh>
    <phoneticPr fontId="2"/>
  </si>
  <si>
    <t>管水路　　　　　　　　　　　　　　　　　</t>
    <rPh sb="0" eb="1">
      <t>カン</t>
    </rPh>
    <rPh sb="1" eb="2">
      <t>ミズ</t>
    </rPh>
    <rPh sb="2" eb="3">
      <t>ロ</t>
    </rPh>
    <phoneticPr fontId="2"/>
  </si>
  <si>
    <t>用水路</t>
    <rPh sb="0" eb="3">
      <t>ヨウスイロ</t>
    </rPh>
    <phoneticPr fontId="2"/>
  </si>
  <si>
    <t>排水路</t>
    <rPh sb="0" eb="3">
      <t>ハイスイロ</t>
    </rPh>
    <phoneticPr fontId="2"/>
  </si>
  <si>
    <t>道路改良</t>
    <rPh sb="0" eb="2">
      <t>ドウロ</t>
    </rPh>
    <rPh sb="2" eb="4">
      <t>カイリョウ</t>
    </rPh>
    <phoneticPr fontId="2"/>
  </si>
  <si>
    <t>管水路</t>
    <phoneticPr fontId="15"/>
  </si>
  <si>
    <t>整地工（水田）</t>
    <phoneticPr fontId="15"/>
  </si>
  <si>
    <t>暗渠排水工（水田）</t>
    <phoneticPr fontId="15"/>
  </si>
  <si>
    <t>客土工（水田）</t>
    <phoneticPr fontId="15"/>
  </si>
  <si>
    <t>用水路</t>
    <phoneticPr fontId="15"/>
  </si>
  <si>
    <t>排水路</t>
    <phoneticPr fontId="15"/>
  </si>
  <si>
    <t>道路改良</t>
    <phoneticPr fontId="15"/>
  </si>
  <si>
    <t>〇〇〇</t>
    <phoneticPr fontId="15"/>
  </si>
  <si>
    <r>
      <t>・事業所表彰
・令和</t>
    </r>
    <r>
      <rPr>
        <sz val="12"/>
        <color rgb="FFFF0000"/>
        <rFont val="ＭＳ Ｐゴシック"/>
        <family val="3"/>
        <charset val="128"/>
      </rPr>
      <t>５・６</t>
    </r>
    <r>
      <rPr>
        <sz val="12"/>
        <rFont val="ＭＳ Ｐゴシック"/>
        <family val="3"/>
        <charset val="128"/>
      </rPr>
      <t xml:space="preserve">年度の北海道建設工事等競争入札参加資格審査において通年雇用で評価された企業
</t>
    </r>
    <r>
      <rPr>
        <sz val="12"/>
        <color rgb="FFFF0000"/>
        <rFont val="ＭＳ Ｐゴシック"/>
        <family val="3"/>
        <charset val="128"/>
      </rPr>
      <t>・奨学金返還支援</t>
    </r>
    <phoneticPr fontId="2"/>
  </si>
  <si>
    <t>継続時は証明資料不要
〇企業体の場合は出資比率２０％以上のものに限る。</t>
    <rPh sb="13" eb="16">
      <t>キギョウタイ</t>
    </rPh>
    <rPh sb="17" eb="19">
      <t>バアイ</t>
    </rPh>
    <rPh sb="20" eb="22">
      <t>シュッシ</t>
    </rPh>
    <rPh sb="22" eb="24">
      <t>ヒリツ</t>
    </rPh>
    <rPh sb="27" eb="29">
      <t>イジョウ</t>
    </rPh>
    <rPh sb="33" eb="34">
      <t>カギ</t>
    </rPh>
    <phoneticPr fontId="12"/>
  </si>
  <si>
    <r>
      <t>令和</t>
    </r>
    <r>
      <rPr>
        <b/>
        <sz val="18"/>
        <color indexed="10"/>
        <rFont val="ＭＳ ゴシック"/>
        <family val="3"/>
        <charset val="128"/>
      </rPr>
      <t>６</t>
    </r>
    <r>
      <rPr>
        <b/>
        <sz val="18"/>
        <rFont val="ＭＳ ゴシック"/>
        <family val="3"/>
        <charset val="128"/>
      </rPr>
      <t>年度　簡易型総合評価落札方式　事前登録書１</t>
    </r>
    <rPh sb="0" eb="2">
      <t>レイワ</t>
    </rPh>
    <rPh sb="3" eb="5">
      <t>ネンド</t>
    </rPh>
    <phoneticPr fontId="5"/>
  </si>
  <si>
    <r>
      <t>【過去２カ年の工事施行成績　】 　 過去２ヶ年：令和</t>
    </r>
    <r>
      <rPr>
        <b/>
        <sz val="18"/>
        <color indexed="10"/>
        <rFont val="ＭＳ ゴシック"/>
        <family val="3"/>
        <charset val="128"/>
      </rPr>
      <t>４</t>
    </r>
    <r>
      <rPr>
        <b/>
        <sz val="18"/>
        <rFont val="ＭＳ ゴシック"/>
        <family val="3"/>
        <charset val="128"/>
      </rPr>
      <t>年１月１日～令和</t>
    </r>
    <r>
      <rPr>
        <b/>
        <sz val="18"/>
        <color indexed="10"/>
        <rFont val="ＭＳ ゴシック"/>
        <family val="3"/>
        <charset val="128"/>
      </rPr>
      <t>５</t>
    </r>
    <r>
      <rPr>
        <b/>
        <sz val="18"/>
        <rFont val="ＭＳ ゴシック"/>
        <family val="3"/>
        <charset val="128"/>
      </rPr>
      <t>年１２月３１日</t>
    </r>
    <rPh sb="18" eb="20">
      <t>カコ</t>
    </rPh>
    <rPh sb="22" eb="23">
      <t>ネン</t>
    </rPh>
    <rPh sb="24" eb="26">
      <t>レイワ</t>
    </rPh>
    <rPh sb="27" eb="28">
      <t>ネン</t>
    </rPh>
    <rPh sb="28" eb="29">
      <t>ヘイネン</t>
    </rPh>
    <rPh sb="29" eb="30">
      <t>ガツ</t>
    </rPh>
    <rPh sb="31" eb="32">
      <t>ヒ</t>
    </rPh>
    <rPh sb="33" eb="35">
      <t>レイワ</t>
    </rPh>
    <rPh sb="36" eb="37">
      <t>ネン</t>
    </rPh>
    <rPh sb="39" eb="40">
      <t>ガツ</t>
    </rPh>
    <rPh sb="42" eb="43">
      <t>ヒ</t>
    </rPh>
    <phoneticPr fontId="2"/>
  </si>
  <si>
    <t>直近及び直近前の審査基準日</t>
    <rPh sb="0" eb="2">
      <t>チョッキン</t>
    </rPh>
    <rPh sb="2" eb="3">
      <t>オヨ</t>
    </rPh>
    <rPh sb="4" eb="6">
      <t>チョッキン</t>
    </rPh>
    <rPh sb="6" eb="7">
      <t>マエ</t>
    </rPh>
    <rPh sb="8" eb="13">
      <t>シンサキジュンビ</t>
    </rPh>
    <phoneticPr fontId="2"/>
  </si>
  <si>
    <r>
      <t>①</t>
    </r>
    <r>
      <rPr>
        <b/>
        <sz val="14"/>
        <rFont val="ＭＳ Ｐゴシック"/>
        <family val="3"/>
        <charset val="128"/>
      </rPr>
      <t>新卒者　</t>
    </r>
    <r>
      <rPr>
        <sz val="14"/>
        <rFont val="ＭＳ Ｐゴシック"/>
        <family val="3"/>
        <charset val="128"/>
      </rPr>
      <t>平成</t>
    </r>
    <r>
      <rPr>
        <sz val="14"/>
        <color indexed="10"/>
        <rFont val="ＭＳ Ｐゴシック"/>
        <family val="3"/>
        <charset val="128"/>
      </rPr>
      <t>３１</t>
    </r>
    <r>
      <rPr>
        <sz val="14"/>
        <rFont val="ＭＳ Ｐゴシック"/>
        <family val="3"/>
        <charset val="128"/>
      </rPr>
      <t>年４月１日から令和</t>
    </r>
    <r>
      <rPr>
        <sz val="14"/>
        <color indexed="10"/>
        <rFont val="ＭＳ Ｐゴシック"/>
        <family val="3"/>
        <charset val="128"/>
      </rPr>
      <t>６</t>
    </r>
    <r>
      <rPr>
        <sz val="14"/>
        <rFont val="ＭＳ Ｐゴシック"/>
        <family val="3"/>
        <charset val="128"/>
      </rPr>
      <t>年３月３１日までの期間に卒業したものの雇用。　令和</t>
    </r>
    <r>
      <rPr>
        <sz val="14"/>
        <color indexed="10"/>
        <rFont val="ＭＳ Ｐゴシック"/>
        <family val="3"/>
        <charset val="128"/>
      </rPr>
      <t>６</t>
    </r>
    <r>
      <rPr>
        <sz val="14"/>
        <rFont val="ＭＳ Ｐゴシック"/>
        <family val="3"/>
        <charset val="128"/>
      </rPr>
      <t>年４月１日時点で３ヶ月を超える雇用関係にある者。　採用時点で満３５歳未満の者。</t>
    </r>
    <rPh sb="1" eb="2">
      <t>シン</t>
    </rPh>
    <rPh sb="2" eb="3">
      <t>ソツ</t>
    </rPh>
    <rPh sb="3" eb="4">
      <t>モノ</t>
    </rPh>
    <phoneticPr fontId="2"/>
  </si>
  <si>
    <r>
      <t>②</t>
    </r>
    <r>
      <rPr>
        <b/>
        <sz val="12"/>
        <rFont val="ＭＳ Ｐゴシック"/>
        <family val="3"/>
        <charset val="128"/>
      </rPr>
      <t>離職者　</t>
    </r>
    <r>
      <rPr>
        <sz val="12"/>
        <rFont val="ＭＳ Ｐゴシック"/>
        <family val="3"/>
        <charset val="128"/>
      </rPr>
      <t>平成</t>
    </r>
    <r>
      <rPr>
        <sz val="12"/>
        <color indexed="10"/>
        <rFont val="ＭＳ Ｐゴシック"/>
        <family val="3"/>
        <charset val="128"/>
      </rPr>
      <t>３１</t>
    </r>
    <r>
      <rPr>
        <sz val="12"/>
        <rFont val="ＭＳ Ｐゴシック"/>
        <family val="3"/>
        <charset val="128"/>
      </rPr>
      <t>年４月１日から令和</t>
    </r>
    <r>
      <rPr>
        <sz val="12"/>
        <color indexed="10"/>
        <rFont val="ＭＳ Ｐゴシック"/>
        <family val="3"/>
        <charset val="128"/>
      </rPr>
      <t>６</t>
    </r>
    <r>
      <rPr>
        <sz val="12"/>
        <rFont val="ＭＳ Ｐゴシック"/>
        <family val="3"/>
        <charset val="128"/>
      </rPr>
      <t>年３月３１日までの期間に建設業の許可を受けている企業に従事していた離職者の雇用がある場合。令和</t>
    </r>
    <r>
      <rPr>
        <sz val="12"/>
        <color indexed="10"/>
        <rFont val="ＭＳ Ｐゴシック"/>
        <family val="3"/>
        <charset val="128"/>
      </rPr>
      <t>６</t>
    </r>
    <r>
      <rPr>
        <sz val="12"/>
        <rFont val="ＭＳ Ｐゴシック"/>
        <family val="3"/>
        <charset val="128"/>
      </rPr>
      <t>年４月１日時点で３ヶ月を超える雇用関係にある者。　採用時点で満35歳未満の者。</t>
    </r>
    <phoneticPr fontId="2"/>
  </si>
  <si>
    <r>
      <t>①　雇用環境への取組　　（</t>
    </r>
    <r>
      <rPr>
        <b/>
        <sz val="12"/>
        <rFont val="ＭＳ Ｐゴシック"/>
        <family val="3"/>
        <charset val="128"/>
      </rPr>
      <t>ア～ウのいずれか選択する</t>
    </r>
    <r>
      <rPr>
        <sz val="12"/>
        <rFont val="ＭＳ Ｐゴシック"/>
        <family val="3"/>
        <charset val="128"/>
      </rPr>
      <t>。　）</t>
    </r>
    <rPh sb="2" eb="4">
      <t>コヨウ</t>
    </rPh>
    <rPh sb="4" eb="6">
      <t>カンキョウ</t>
    </rPh>
    <rPh sb="8" eb="10">
      <t>トリクミ</t>
    </rPh>
    <phoneticPr fontId="2"/>
  </si>
  <si>
    <r>
      <t>　ア　過去１０年間において、建設雇用優良事業所表彰がある場合　（平成</t>
    </r>
    <r>
      <rPr>
        <sz val="12"/>
        <color indexed="10"/>
        <rFont val="ＭＳ Ｐゴシック"/>
        <family val="3"/>
        <charset val="128"/>
      </rPr>
      <t>２６</t>
    </r>
    <r>
      <rPr>
        <sz val="12"/>
        <rFont val="ＭＳ Ｐゴシック"/>
        <family val="3"/>
        <charset val="128"/>
      </rPr>
      <t>年4月1日から令和</t>
    </r>
    <r>
      <rPr>
        <sz val="12"/>
        <color indexed="10"/>
        <rFont val="ＭＳ Ｐゴシック"/>
        <family val="3"/>
        <charset val="128"/>
      </rPr>
      <t>６</t>
    </r>
    <r>
      <rPr>
        <sz val="12"/>
        <rFont val="ＭＳ Ｐゴシック"/>
        <family val="3"/>
        <charset val="128"/>
      </rPr>
      <t>年３月３１日までの期間に表彰）</t>
    </r>
    <rPh sb="55" eb="57">
      <t>キカン</t>
    </rPh>
    <rPh sb="58" eb="60">
      <t>ヒョウショウ</t>
    </rPh>
    <phoneticPr fontId="2"/>
  </si>
  <si>
    <t>　ウ　若年者雇用の取組として、職員の奨学金返還支援、又は奨学金支給（給付団体へ出資）を行っている、学生等内定者への奨学金給付、又は行う規定を設けている。</t>
    <phoneticPr fontId="2"/>
  </si>
  <si>
    <r>
      <t>令和</t>
    </r>
    <r>
      <rPr>
        <b/>
        <sz val="18"/>
        <color rgb="FFFF0000"/>
        <rFont val="ＭＳ ゴシック"/>
        <family val="3"/>
        <charset val="128"/>
      </rPr>
      <t>６</t>
    </r>
    <r>
      <rPr>
        <b/>
        <sz val="18"/>
        <rFont val="ＭＳ ゴシック"/>
        <family val="3"/>
        <charset val="128"/>
      </rPr>
      <t>年度　簡易型総合評価落札方式 　事前登録書２</t>
    </r>
    <rPh sb="0" eb="2">
      <t>レイワ</t>
    </rPh>
    <rPh sb="3" eb="5">
      <t>ネンド</t>
    </rPh>
    <rPh sb="6" eb="8">
      <t>カンイ</t>
    </rPh>
    <rPh sb="8" eb="9">
      <t>ガタ</t>
    </rPh>
    <rPh sb="9" eb="11">
      <t>ソウゴウ</t>
    </rPh>
    <rPh sb="11" eb="13">
      <t>ヒョウカ</t>
    </rPh>
    <rPh sb="13" eb="15">
      <t>ラクサツ</t>
    </rPh>
    <rPh sb="15" eb="17">
      <t>ホウシキ</t>
    </rPh>
    <rPh sb="19" eb="21">
      <t>ジゼン</t>
    </rPh>
    <rPh sb="21" eb="23">
      <t>トウロク</t>
    </rPh>
    <rPh sb="23" eb="24">
      <t>ショ</t>
    </rPh>
    <phoneticPr fontId="5"/>
  </si>
  <si>
    <r>
      <rPr>
        <b/>
        <sz val="14"/>
        <rFont val="ＭＳ ゴシック"/>
        <family val="3"/>
        <charset val="128"/>
      </rPr>
      <t>【過去10年間の同種工事の経験】</t>
    </r>
    <r>
      <rPr>
        <sz val="14"/>
        <rFont val="ＭＳ ゴシック"/>
        <family val="3"/>
        <charset val="128"/>
      </rPr>
      <t>※施工実績の対象期間は、</t>
    </r>
    <r>
      <rPr>
        <b/>
        <sz val="14"/>
        <rFont val="ＭＳ ゴシック"/>
        <family val="3"/>
        <charset val="128"/>
      </rPr>
      <t>平成２</t>
    </r>
    <r>
      <rPr>
        <b/>
        <sz val="14"/>
        <color indexed="10"/>
        <rFont val="ＭＳ ゴシック"/>
        <family val="3"/>
        <charset val="128"/>
      </rPr>
      <t>６</t>
    </r>
    <r>
      <rPr>
        <b/>
        <sz val="14"/>
        <rFont val="ＭＳ ゴシック"/>
        <family val="3"/>
        <charset val="128"/>
      </rPr>
      <t>年(２０１</t>
    </r>
    <r>
      <rPr>
        <b/>
        <sz val="14"/>
        <color rgb="FFFF0000"/>
        <rFont val="ＭＳ ゴシック"/>
        <family val="3"/>
        <charset val="128"/>
      </rPr>
      <t>４</t>
    </r>
    <r>
      <rPr>
        <b/>
        <sz val="14"/>
        <rFont val="ＭＳ ゴシック"/>
        <family val="3"/>
        <charset val="128"/>
      </rPr>
      <t>年)4月1日から令和</t>
    </r>
    <r>
      <rPr>
        <b/>
        <sz val="14"/>
        <color indexed="10"/>
        <rFont val="ＭＳ ゴシック"/>
        <family val="3"/>
        <charset val="128"/>
      </rPr>
      <t>６</t>
    </r>
    <r>
      <rPr>
        <b/>
        <sz val="14"/>
        <rFont val="ＭＳ ゴシック"/>
        <family val="3"/>
        <charset val="128"/>
      </rPr>
      <t>年(２０２</t>
    </r>
    <r>
      <rPr>
        <b/>
        <sz val="14"/>
        <color indexed="10"/>
        <rFont val="ＭＳ ゴシック"/>
        <family val="3"/>
        <charset val="128"/>
      </rPr>
      <t>４</t>
    </r>
    <r>
      <rPr>
        <b/>
        <sz val="14"/>
        <rFont val="ＭＳ ゴシック"/>
        <family val="3"/>
        <charset val="128"/>
      </rPr>
      <t>年)３月３１日</t>
    </r>
    <r>
      <rPr>
        <sz val="14"/>
        <rFont val="ＭＳ ゴシック"/>
        <family val="3"/>
        <charset val="128"/>
      </rPr>
      <t>までの期間に引き渡しが完了した工事とします。</t>
    </r>
    <r>
      <rPr>
        <b/>
        <u/>
        <sz val="14"/>
        <rFont val="ＭＳ ゴシック"/>
        <family val="3"/>
        <charset val="128"/>
      </rPr>
      <t>（継続時は証明資料不要。）　　</t>
    </r>
    <rPh sb="1" eb="3">
      <t>カコ</t>
    </rPh>
    <rPh sb="5" eb="6">
      <t>ネン</t>
    </rPh>
    <rPh sb="6" eb="7">
      <t>カン</t>
    </rPh>
    <rPh sb="8" eb="10">
      <t>ドウシュ</t>
    </rPh>
    <rPh sb="10" eb="12">
      <t>コウジ</t>
    </rPh>
    <rPh sb="13" eb="15">
      <t>ケイケン</t>
    </rPh>
    <rPh sb="38" eb="39">
      <t>ネン</t>
    </rPh>
    <rPh sb="55" eb="56">
      <t>ネン</t>
    </rPh>
    <rPh sb="65" eb="67">
      <t>キカン</t>
    </rPh>
    <rPh sb="68" eb="69">
      <t>ヒ</t>
    </rPh>
    <rPh sb="70" eb="71">
      <t>ワタ</t>
    </rPh>
    <rPh sb="73" eb="75">
      <t>カンリョウ</t>
    </rPh>
    <rPh sb="77" eb="79">
      <t>コウジ</t>
    </rPh>
    <phoneticPr fontId="2"/>
  </si>
  <si>
    <r>
      <rPr>
        <b/>
        <sz val="16"/>
        <rFont val="ＭＳ ゴシック"/>
        <family val="3"/>
        <charset val="128"/>
      </rPr>
      <t>【北海道農政部工事等優秀業者表彰】</t>
    </r>
    <r>
      <rPr>
        <sz val="16"/>
        <rFont val="ＭＳ ゴシック"/>
        <family val="3"/>
        <charset val="128"/>
      </rPr>
      <t>　※</t>
    </r>
    <r>
      <rPr>
        <b/>
        <sz val="16"/>
        <rFont val="ＭＳ ゴシック"/>
        <family val="3"/>
        <charset val="128"/>
      </rPr>
      <t>平成</t>
    </r>
    <r>
      <rPr>
        <b/>
        <sz val="16"/>
        <color indexed="10"/>
        <rFont val="ＭＳ ゴシック"/>
        <family val="3"/>
        <charset val="128"/>
      </rPr>
      <t>３１</t>
    </r>
    <r>
      <rPr>
        <b/>
        <sz val="16"/>
        <rFont val="ＭＳ ゴシック"/>
        <family val="3"/>
        <charset val="128"/>
      </rPr>
      <t>年(２０１</t>
    </r>
    <r>
      <rPr>
        <b/>
        <sz val="16"/>
        <color rgb="FFFF0000"/>
        <rFont val="ＭＳ ゴシック"/>
        <family val="3"/>
        <charset val="128"/>
      </rPr>
      <t>９</t>
    </r>
    <r>
      <rPr>
        <b/>
        <sz val="16"/>
        <rFont val="ＭＳ ゴシック"/>
        <family val="3"/>
        <charset val="128"/>
      </rPr>
      <t>年)４月１日から令和</t>
    </r>
    <r>
      <rPr>
        <b/>
        <sz val="16"/>
        <color indexed="10"/>
        <rFont val="ＭＳ ゴシック"/>
        <family val="3"/>
        <charset val="128"/>
      </rPr>
      <t>６</t>
    </r>
    <r>
      <rPr>
        <b/>
        <sz val="16"/>
        <rFont val="ＭＳ ゴシック"/>
        <family val="3"/>
        <charset val="128"/>
      </rPr>
      <t>年(２０２</t>
    </r>
    <r>
      <rPr>
        <b/>
        <sz val="16"/>
        <color rgb="FFFF0000"/>
        <rFont val="ＭＳ ゴシック"/>
        <family val="3"/>
        <charset val="128"/>
      </rPr>
      <t>４</t>
    </r>
    <r>
      <rPr>
        <b/>
        <sz val="16"/>
        <rFont val="ＭＳ ゴシック"/>
        <family val="3"/>
        <charset val="128"/>
      </rPr>
      <t>年)３月３１日</t>
    </r>
    <r>
      <rPr>
        <sz val="16"/>
        <rFont val="ＭＳ ゴシック"/>
        <family val="3"/>
        <charset val="128"/>
      </rPr>
      <t>までの期間に受賞した表彰とします。</t>
    </r>
    <rPh sb="1" eb="4">
      <t>ホッカイドウ</t>
    </rPh>
    <rPh sb="4" eb="7">
      <t>ノウセイブ</t>
    </rPh>
    <rPh sb="7" eb="9">
      <t>コウジ</t>
    </rPh>
    <rPh sb="9" eb="10">
      <t>トウ</t>
    </rPh>
    <rPh sb="10" eb="12">
      <t>ユウシュウ</t>
    </rPh>
    <rPh sb="12" eb="14">
      <t>ギョウシャ</t>
    </rPh>
    <rPh sb="14" eb="16">
      <t>ヒョウショウ</t>
    </rPh>
    <rPh sb="19" eb="21">
      <t>ヘイセイ</t>
    </rPh>
    <rPh sb="23" eb="24">
      <t>ネン</t>
    </rPh>
    <rPh sb="29" eb="30">
      <t>ネン</t>
    </rPh>
    <rPh sb="32" eb="33">
      <t>ガツ</t>
    </rPh>
    <rPh sb="34" eb="35">
      <t>ヒ</t>
    </rPh>
    <rPh sb="37" eb="39">
      <t>レイワ</t>
    </rPh>
    <rPh sb="40" eb="41">
      <t>ネン</t>
    </rPh>
    <rPh sb="41" eb="42">
      <t>ヘイネン</t>
    </rPh>
    <rPh sb="46" eb="47">
      <t>ネン</t>
    </rPh>
    <rPh sb="49" eb="50">
      <t>ガツ</t>
    </rPh>
    <rPh sb="52" eb="53">
      <t>ヒ</t>
    </rPh>
    <rPh sb="56" eb="58">
      <t>キカン</t>
    </rPh>
    <rPh sb="59" eb="61">
      <t>ジュショウ</t>
    </rPh>
    <rPh sb="63" eb="65">
      <t>ヒョウショウ</t>
    </rPh>
    <phoneticPr fontId="2"/>
  </si>
  <si>
    <r>
      <rPr>
        <b/>
        <sz val="16"/>
        <rFont val="ＭＳ ゴシック"/>
        <family val="3"/>
        <charset val="128"/>
      </rPr>
      <t>【地域精通度】</t>
    </r>
    <r>
      <rPr>
        <sz val="12"/>
        <rFont val="ＭＳ ゴシック"/>
        <family val="3"/>
        <charset val="128"/>
      </rPr>
      <t>※施工実績の対象は、空知総合振興局調整課発注の</t>
    </r>
    <r>
      <rPr>
        <b/>
        <sz val="12"/>
        <rFont val="ＭＳ ゴシック"/>
        <family val="3"/>
        <charset val="128"/>
      </rPr>
      <t>最終請負金額５百万円以上</t>
    </r>
    <r>
      <rPr>
        <sz val="12"/>
        <rFont val="ＭＳ ゴシック"/>
        <family val="3"/>
        <charset val="128"/>
      </rPr>
      <t>で、</t>
    </r>
    <r>
      <rPr>
        <b/>
        <sz val="12"/>
        <rFont val="ＭＳ ゴシック"/>
        <family val="3"/>
        <charset val="128"/>
      </rPr>
      <t>平成２</t>
    </r>
    <r>
      <rPr>
        <b/>
        <sz val="12"/>
        <color indexed="10"/>
        <rFont val="ＭＳ ゴシック"/>
        <family val="3"/>
        <charset val="128"/>
      </rPr>
      <t>６</t>
    </r>
    <r>
      <rPr>
        <b/>
        <sz val="12"/>
        <rFont val="ＭＳ ゴシック"/>
        <family val="3"/>
        <charset val="128"/>
      </rPr>
      <t>年(２０１</t>
    </r>
    <r>
      <rPr>
        <b/>
        <sz val="12"/>
        <color indexed="10"/>
        <rFont val="ＭＳ ゴシック"/>
        <family val="3"/>
        <charset val="128"/>
      </rPr>
      <t>４</t>
    </r>
    <r>
      <rPr>
        <b/>
        <sz val="12"/>
        <rFont val="ＭＳ ゴシック"/>
        <family val="3"/>
        <charset val="128"/>
      </rPr>
      <t>年)４月１日から令和</t>
    </r>
    <r>
      <rPr>
        <b/>
        <sz val="12"/>
        <color indexed="10"/>
        <rFont val="ＭＳ ゴシック"/>
        <family val="3"/>
        <charset val="128"/>
      </rPr>
      <t>６</t>
    </r>
    <r>
      <rPr>
        <b/>
        <sz val="12"/>
        <rFont val="ＭＳ ゴシック"/>
        <family val="3"/>
        <charset val="128"/>
      </rPr>
      <t>年(２０２</t>
    </r>
    <r>
      <rPr>
        <b/>
        <sz val="12"/>
        <color indexed="10"/>
        <rFont val="ＭＳ ゴシック"/>
        <family val="3"/>
        <charset val="128"/>
      </rPr>
      <t>４</t>
    </r>
    <r>
      <rPr>
        <b/>
        <sz val="12"/>
        <rFont val="ＭＳ ゴシック"/>
        <family val="3"/>
        <charset val="128"/>
      </rPr>
      <t>年)３月３１日</t>
    </r>
    <r>
      <rPr>
        <sz val="12"/>
        <rFont val="ＭＳ ゴシック"/>
        <family val="3"/>
        <charset val="128"/>
      </rPr>
      <t>までの期間に引き渡しが完了した工事とします。</t>
    </r>
    <rPh sb="1" eb="3">
      <t>チイキ</t>
    </rPh>
    <rPh sb="3" eb="5">
      <t>セイツウ</t>
    </rPh>
    <rPh sb="5" eb="6">
      <t>ド</t>
    </rPh>
    <rPh sb="13" eb="15">
      <t>タイショウ</t>
    </rPh>
    <rPh sb="17" eb="19">
      <t>ソラチ</t>
    </rPh>
    <rPh sb="19" eb="21">
      <t>ソウゴウ</t>
    </rPh>
    <rPh sb="21" eb="24">
      <t>シンコウキョク</t>
    </rPh>
    <rPh sb="24" eb="27">
      <t>チョウセイカ</t>
    </rPh>
    <rPh sb="27" eb="29">
      <t>ハッチュウ</t>
    </rPh>
    <rPh sb="30" eb="32">
      <t>サイシュウ</t>
    </rPh>
    <rPh sb="32" eb="34">
      <t>ウケオイ</t>
    </rPh>
    <rPh sb="34" eb="36">
      <t>キンガク</t>
    </rPh>
    <rPh sb="37" eb="38">
      <t>ヒャク</t>
    </rPh>
    <rPh sb="38" eb="40">
      <t>マンエン</t>
    </rPh>
    <rPh sb="40" eb="42">
      <t>イジョウ</t>
    </rPh>
    <rPh sb="54" eb="55">
      <t>ネン</t>
    </rPh>
    <rPh sb="59" eb="60">
      <t>ニチ</t>
    </rPh>
    <rPh sb="71" eb="72">
      <t>ネン</t>
    </rPh>
    <phoneticPr fontId="2"/>
  </si>
  <si>
    <r>
      <t>過去５年間　　　201</t>
    </r>
    <r>
      <rPr>
        <sz val="16"/>
        <color indexed="10"/>
        <rFont val="ＭＳ ゴシック"/>
        <family val="3"/>
        <charset val="128"/>
      </rPr>
      <t>9</t>
    </r>
    <r>
      <rPr>
        <sz val="16"/>
        <rFont val="ＭＳ ゴシック"/>
        <family val="3"/>
        <charset val="128"/>
      </rPr>
      <t>.4.1～202</t>
    </r>
    <r>
      <rPr>
        <sz val="16"/>
        <color indexed="10"/>
        <rFont val="ＭＳ ゴシック"/>
        <family val="3"/>
        <charset val="128"/>
      </rPr>
      <t>4</t>
    </r>
    <r>
      <rPr>
        <sz val="16"/>
        <rFont val="ＭＳ ゴシック"/>
        <family val="3"/>
        <charset val="128"/>
      </rPr>
      <t>.3.31</t>
    </r>
    <phoneticPr fontId="2"/>
  </si>
  <si>
    <r>
      <t>過去１０年間　　　　　　　　　　　　　　　 201</t>
    </r>
    <r>
      <rPr>
        <sz val="16"/>
        <color indexed="10"/>
        <rFont val="ＭＳ ゴシック"/>
        <family val="3"/>
        <charset val="128"/>
      </rPr>
      <t>4</t>
    </r>
    <r>
      <rPr>
        <sz val="16"/>
        <rFont val="ＭＳ ゴシック"/>
        <family val="3"/>
        <charset val="128"/>
      </rPr>
      <t>.4.1～201</t>
    </r>
    <r>
      <rPr>
        <sz val="16"/>
        <color indexed="10"/>
        <rFont val="ＭＳ ゴシック"/>
        <family val="3"/>
        <charset val="128"/>
      </rPr>
      <t>9</t>
    </r>
    <r>
      <rPr>
        <sz val="16"/>
        <rFont val="ＭＳ ゴシック"/>
        <family val="3"/>
        <charset val="128"/>
      </rPr>
      <t>.3.31</t>
    </r>
    <rPh sb="0" eb="2">
      <t>カコ</t>
    </rPh>
    <rPh sb="4" eb="5">
      <t>ネン</t>
    </rPh>
    <rPh sb="5" eb="6">
      <t>カン</t>
    </rPh>
    <phoneticPr fontId="2"/>
  </si>
  <si>
    <t>令和 5 年 6 月 30 日</t>
    <rPh sb="0" eb="2">
      <t>レイワ</t>
    </rPh>
    <rPh sb="5" eb="6">
      <t>ネン</t>
    </rPh>
    <rPh sb="9" eb="10">
      <t>ガツ</t>
    </rPh>
    <rPh sb="14" eb="15">
      <t>ニチ</t>
    </rPh>
    <phoneticPr fontId="2"/>
  </si>
  <si>
    <t>令和 4年 6 月 24 日</t>
    <rPh sb="0" eb="2">
      <t>レイワ</t>
    </rPh>
    <rPh sb="4" eb="5">
      <t>ネン</t>
    </rPh>
    <rPh sb="8" eb="9">
      <t>ガツ</t>
    </rPh>
    <rPh sb="13" eb="14">
      <t>ニチ</t>
    </rPh>
    <phoneticPr fontId="2"/>
  </si>
  <si>
    <t>令和 3年 6 月 26 日</t>
    <phoneticPr fontId="15"/>
  </si>
  <si>
    <r>
      <t>【緊急時の応急措置の実践】　</t>
    </r>
    <r>
      <rPr>
        <sz val="16"/>
        <rFont val="ＭＳ ゴシック"/>
        <family val="3"/>
        <charset val="128"/>
      </rPr>
      <t>※該当期間は、</t>
    </r>
    <r>
      <rPr>
        <b/>
        <sz val="16"/>
        <rFont val="ＭＳ ゴシック"/>
        <family val="3"/>
        <charset val="128"/>
      </rPr>
      <t>平成</t>
    </r>
    <r>
      <rPr>
        <b/>
        <sz val="16"/>
        <color indexed="10"/>
        <rFont val="ＭＳ ゴシック"/>
        <family val="3"/>
        <charset val="128"/>
      </rPr>
      <t>３１</t>
    </r>
    <r>
      <rPr>
        <b/>
        <sz val="16"/>
        <rFont val="ＭＳ ゴシック"/>
        <family val="3"/>
        <charset val="128"/>
      </rPr>
      <t>年(２０１</t>
    </r>
    <r>
      <rPr>
        <b/>
        <sz val="16"/>
        <color indexed="10"/>
        <rFont val="ＭＳ ゴシック"/>
        <family val="3"/>
        <charset val="128"/>
      </rPr>
      <t>９</t>
    </r>
    <r>
      <rPr>
        <b/>
        <sz val="16"/>
        <rFont val="ＭＳ ゴシック"/>
        <family val="3"/>
        <charset val="128"/>
      </rPr>
      <t>年)４月１日～令和</t>
    </r>
    <r>
      <rPr>
        <b/>
        <sz val="16"/>
        <color indexed="10"/>
        <rFont val="ＭＳ ゴシック"/>
        <family val="3"/>
        <charset val="128"/>
      </rPr>
      <t>６</t>
    </r>
    <r>
      <rPr>
        <b/>
        <sz val="16"/>
        <rFont val="ＭＳ ゴシック"/>
        <family val="3"/>
        <charset val="128"/>
      </rPr>
      <t>年(２０２</t>
    </r>
    <r>
      <rPr>
        <b/>
        <sz val="16"/>
        <color indexed="10"/>
        <rFont val="ＭＳ ゴシック"/>
        <family val="3"/>
        <charset val="128"/>
      </rPr>
      <t>４</t>
    </r>
    <r>
      <rPr>
        <b/>
        <sz val="16"/>
        <rFont val="ＭＳ ゴシック"/>
        <family val="3"/>
        <charset val="128"/>
      </rPr>
      <t>年)３月３１日</t>
    </r>
    <r>
      <rPr>
        <sz val="16"/>
        <rFont val="ＭＳ ゴシック"/>
        <family val="3"/>
        <charset val="128"/>
      </rPr>
      <t>までの期間とします。証明は、活動が客観的判断できる資料。</t>
    </r>
    <rPh sb="1" eb="4">
      <t>キンキュウジ</t>
    </rPh>
    <rPh sb="5" eb="7">
      <t>オウキュウ</t>
    </rPh>
    <rPh sb="7" eb="9">
      <t>ソチ</t>
    </rPh>
    <rPh sb="10" eb="12">
      <t>ジッセン</t>
    </rPh>
    <rPh sb="15" eb="17">
      <t>ガイトウ</t>
    </rPh>
    <rPh sb="17" eb="19">
      <t>キカン</t>
    </rPh>
    <rPh sb="21" eb="23">
      <t>ヘイセイ</t>
    </rPh>
    <rPh sb="25" eb="26">
      <t>ネン</t>
    </rPh>
    <rPh sb="34" eb="35">
      <t>ガツ</t>
    </rPh>
    <rPh sb="36" eb="37">
      <t>ヒ</t>
    </rPh>
    <rPh sb="38" eb="40">
      <t>レイワ</t>
    </rPh>
    <rPh sb="41" eb="42">
      <t>ネン</t>
    </rPh>
    <rPh sb="50" eb="51">
      <t>ガツ</t>
    </rPh>
    <rPh sb="53" eb="54">
      <t>ヒ</t>
    </rPh>
    <rPh sb="57" eb="59">
      <t>キカン</t>
    </rPh>
    <rPh sb="64" eb="66">
      <t>ショウメイ</t>
    </rPh>
    <rPh sb="68" eb="70">
      <t>カツドウ</t>
    </rPh>
    <rPh sb="71" eb="74">
      <t>キャッカンテキ</t>
    </rPh>
    <rPh sb="74" eb="76">
      <t>ハンダン</t>
    </rPh>
    <rPh sb="79" eb="81">
      <t>シリョウ</t>
    </rPh>
    <phoneticPr fontId="2"/>
  </si>
  <si>
    <r>
      <rPr>
        <b/>
        <sz val="16"/>
        <rFont val="ＭＳ ゴシック"/>
        <family val="3"/>
        <charset val="128"/>
      </rPr>
      <t>【季節労働者等の雇用実績】</t>
    </r>
    <r>
      <rPr>
        <sz val="16"/>
        <rFont val="ＭＳ ゴシック"/>
        <family val="3"/>
        <charset val="128"/>
      </rPr>
      <t>　※過去５年間の期間は、</t>
    </r>
    <r>
      <rPr>
        <b/>
        <sz val="16"/>
        <rFont val="ＭＳ ゴシック"/>
        <family val="3"/>
        <charset val="128"/>
      </rPr>
      <t>平成</t>
    </r>
    <r>
      <rPr>
        <b/>
        <sz val="16"/>
        <color indexed="10"/>
        <rFont val="ＭＳ ゴシック"/>
        <family val="3"/>
        <charset val="128"/>
      </rPr>
      <t>３１</t>
    </r>
    <r>
      <rPr>
        <b/>
        <sz val="16"/>
        <rFont val="ＭＳ ゴシック"/>
        <family val="3"/>
        <charset val="128"/>
      </rPr>
      <t>年(２０１</t>
    </r>
    <r>
      <rPr>
        <b/>
        <sz val="16"/>
        <color indexed="10"/>
        <rFont val="ＭＳ ゴシック"/>
        <family val="3"/>
        <charset val="128"/>
      </rPr>
      <t>９</t>
    </r>
    <r>
      <rPr>
        <b/>
        <sz val="16"/>
        <rFont val="ＭＳ ゴシック"/>
        <family val="3"/>
        <charset val="128"/>
      </rPr>
      <t>年)４月１日から令和</t>
    </r>
    <r>
      <rPr>
        <b/>
        <sz val="16"/>
        <color indexed="10"/>
        <rFont val="ＭＳ ゴシック"/>
        <family val="3"/>
        <charset val="128"/>
      </rPr>
      <t>６</t>
    </r>
    <r>
      <rPr>
        <b/>
        <sz val="16"/>
        <rFont val="ＭＳ ゴシック"/>
        <family val="3"/>
        <charset val="128"/>
      </rPr>
      <t>年(２０２</t>
    </r>
    <r>
      <rPr>
        <b/>
        <sz val="16"/>
        <color indexed="10"/>
        <rFont val="ＭＳ ゴシック"/>
        <family val="3"/>
        <charset val="128"/>
      </rPr>
      <t>４</t>
    </r>
    <r>
      <rPr>
        <b/>
        <sz val="16"/>
        <rFont val="ＭＳ ゴシック"/>
        <family val="3"/>
        <charset val="128"/>
      </rPr>
      <t>年)３月３１日</t>
    </r>
    <r>
      <rPr>
        <sz val="16"/>
        <rFont val="ＭＳ ゴシック"/>
        <family val="3"/>
        <charset val="128"/>
      </rPr>
      <t>までの期間とします。</t>
    </r>
    <rPh sb="1" eb="3">
      <t>キセツ</t>
    </rPh>
    <rPh sb="3" eb="6">
      <t>ロウドウシャ</t>
    </rPh>
    <rPh sb="6" eb="7">
      <t>トウ</t>
    </rPh>
    <rPh sb="8" eb="10">
      <t>コヨウ</t>
    </rPh>
    <rPh sb="10" eb="12">
      <t>ジッセキ</t>
    </rPh>
    <rPh sb="15" eb="17">
      <t>カコ</t>
    </rPh>
    <rPh sb="18" eb="20">
      <t>ネンカン</t>
    </rPh>
    <rPh sb="21" eb="23">
      <t>キカン</t>
    </rPh>
    <rPh sb="25" eb="27">
      <t>ヘイセイ</t>
    </rPh>
    <rPh sb="29" eb="30">
      <t>ネン</t>
    </rPh>
    <rPh sb="35" eb="36">
      <t>ネン</t>
    </rPh>
    <rPh sb="38" eb="39">
      <t>ガツ</t>
    </rPh>
    <rPh sb="40" eb="41">
      <t>ヒ</t>
    </rPh>
    <rPh sb="43" eb="45">
      <t>レイワ</t>
    </rPh>
    <rPh sb="46" eb="47">
      <t>ネン</t>
    </rPh>
    <rPh sb="62" eb="64">
      <t>キカン</t>
    </rPh>
    <phoneticPr fontId="2"/>
  </si>
  <si>
    <r>
      <t>【令和</t>
    </r>
    <r>
      <rPr>
        <b/>
        <sz val="16"/>
        <color indexed="10"/>
        <rFont val="ＭＳ Ｐゴシック"/>
        <family val="3"/>
        <charset val="128"/>
      </rPr>
      <t>６</t>
    </r>
    <r>
      <rPr>
        <b/>
        <sz val="16"/>
        <rFont val="ＭＳ Ｐゴシック"/>
        <family val="3"/>
        <charset val="128"/>
      </rPr>
      <t>年度 事前登録用 技術評価点一覧表】</t>
    </r>
    <rPh sb="1" eb="3">
      <t>レイワ</t>
    </rPh>
    <rPh sb="4" eb="6">
      <t>ネンド</t>
    </rPh>
    <rPh sb="7" eb="9">
      <t>ジゼン</t>
    </rPh>
    <rPh sb="9" eb="12">
      <t>トウロクヨウ</t>
    </rPh>
    <rPh sb="13" eb="15">
      <t>ギジュツ</t>
    </rPh>
    <rPh sb="15" eb="17">
      <t>ヒョウカ</t>
    </rPh>
    <rPh sb="17" eb="18">
      <t>テン</t>
    </rPh>
    <rPh sb="18" eb="20">
      <t>イチラン</t>
    </rPh>
    <rPh sb="20" eb="21">
      <t>ヒョウ</t>
    </rPh>
    <phoneticPr fontId="2"/>
  </si>
  <si>
    <r>
      <t>【過去2年間】
令和</t>
    </r>
    <r>
      <rPr>
        <sz val="14"/>
        <color indexed="10"/>
        <rFont val="ＭＳ Ｐゴシック"/>
        <family val="3"/>
        <charset val="128"/>
      </rPr>
      <t>４</t>
    </r>
    <r>
      <rPr>
        <sz val="14"/>
        <rFont val="ＭＳ Ｐゴシック"/>
        <family val="3"/>
        <charset val="128"/>
      </rPr>
      <t>年１月１日から
令和</t>
    </r>
    <r>
      <rPr>
        <sz val="14"/>
        <color indexed="10"/>
        <rFont val="ＭＳ Ｐゴシック"/>
        <family val="3"/>
        <charset val="128"/>
      </rPr>
      <t>５</t>
    </r>
    <r>
      <rPr>
        <sz val="14"/>
        <rFont val="ＭＳ Ｐゴシック"/>
        <family val="3"/>
        <charset val="128"/>
      </rPr>
      <t xml:space="preserve">年１２月３１日まで
</t>
    </r>
    <phoneticPr fontId="2"/>
  </si>
  <si>
    <r>
      <t>【該当期間】
平成</t>
    </r>
    <r>
      <rPr>
        <sz val="14"/>
        <color indexed="10"/>
        <rFont val="ＭＳ Ｐゴシック"/>
        <family val="3"/>
        <charset val="128"/>
      </rPr>
      <t>３１</t>
    </r>
    <r>
      <rPr>
        <sz val="14"/>
        <rFont val="ＭＳ Ｐゴシック"/>
        <family val="3"/>
        <charset val="128"/>
      </rPr>
      <t>年４月１日から
令和</t>
    </r>
    <r>
      <rPr>
        <sz val="14"/>
        <color indexed="10"/>
        <rFont val="ＭＳ Ｐゴシック"/>
        <family val="3"/>
        <charset val="128"/>
      </rPr>
      <t>６</t>
    </r>
    <r>
      <rPr>
        <sz val="14"/>
        <rFont val="ＭＳ Ｐゴシック"/>
        <family val="3"/>
        <charset val="128"/>
      </rPr>
      <t>年３月３１日まで</t>
    </r>
    <rPh sb="1" eb="3">
      <t>ガイトウ</t>
    </rPh>
    <rPh sb="3" eb="5">
      <t>キカン</t>
    </rPh>
    <phoneticPr fontId="2"/>
  </si>
  <si>
    <r>
      <t>【該当期間】
平成</t>
    </r>
    <r>
      <rPr>
        <sz val="14"/>
        <color indexed="10"/>
        <rFont val="ＭＳ Ｐゴシック"/>
        <family val="3"/>
        <charset val="128"/>
      </rPr>
      <t>２６</t>
    </r>
    <r>
      <rPr>
        <sz val="14"/>
        <rFont val="ＭＳ Ｐゴシック"/>
        <family val="3"/>
        <charset val="128"/>
      </rPr>
      <t>年４月１日から
令和</t>
    </r>
    <r>
      <rPr>
        <sz val="14"/>
        <color indexed="10"/>
        <rFont val="ＭＳ Ｐゴシック"/>
        <family val="3"/>
        <charset val="128"/>
      </rPr>
      <t>６</t>
    </r>
    <r>
      <rPr>
        <sz val="14"/>
        <rFont val="ＭＳ Ｐゴシック"/>
        <family val="3"/>
        <charset val="128"/>
      </rPr>
      <t xml:space="preserve">年３月３１日までに
引渡が完了した工事
</t>
    </r>
    <phoneticPr fontId="2"/>
  </si>
  <si>
    <r>
      <t>【該当期間】
平成</t>
    </r>
    <r>
      <rPr>
        <sz val="14"/>
        <color indexed="10"/>
        <rFont val="ＭＳ Ｐゴシック"/>
        <family val="3"/>
        <charset val="128"/>
      </rPr>
      <t>２６</t>
    </r>
    <r>
      <rPr>
        <sz val="14"/>
        <rFont val="ＭＳ Ｐゴシック"/>
        <family val="3"/>
        <charset val="128"/>
      </rPr>
      <t>年４月１日から
令和</t>
    </r>
    <r>
      <rPr>
        <sz val="14"/>
        <color indexed="10"/>
        <rFont val="ＭＳ Ｐゴシック"/>
        <family val="3"/>
        <charset val="128"/>
      </rPr>
      <t>６</t>
    </r>
    <r>
      <rPr>
        <sz val="14"/>
        <rFont val="ＭＳ Ｐゴシック"/>
        <family val="3"/>
        <charset val="128"/>
      </rPr>
      <t>年３月３１日までに
引渡が完了した最終請負金額５百万円以上の工事</t>
    </r>
    <phoneticPr fontId="2"/>
  </si>
  <si>
    <r>
      <t>【該当期間】
平成</t>
    </r>
    <r>
      <rPr>
        <sz val="11"/>
        <color indexed="10"/>
        <rFont val="ＭＳ Ｐゴシック"/>
        <family val="3"/>
        <charset val="128"/>
      </rPr>
      <t>３１</t>
    </r>
    <r>
      <rPr>
        <sz val="11"/>
        <rFont val="ＭＳ Ｐゴシック"/>
        <family val="3"/>
        <charset val="128"/>
      </rPr>
      <t>年４月１日から
令和</t>
    </r>
    <r>
      <rPr>
        <sz val="11"/>
        <color indexed="10"/>
        <rFont val="ＭＳ Ｐゴシック"/>
        <family val="3"/>
        <charset val="128"/>
      </rPr>
      <t>６</t>
    </r>
    <r>
      <rPr>
        <sz val="11"/>
        <rFont val="ＭＳ Ｐゴシック"/>
        <family val="3"/>
        <charset val="128"/>
      </rPr>
      <t>年３月３１日まで
令和</t>
    </r>
    <r>
      <rPr>
        <sz val="11"/>
        <color indexed="10"/>
        <rFont val="ＭＳ Ｐゴシック"/>
        <family val="3"/>
        <charset val="128"/>
      </rPr>
      <t>６</t>
    </r>
    <r>
      <rPr>
        <sz val="11"/>
        <rFont val="ＭＳ Ｐゴシック"/>
        <family val="3"/>
        <charset val="128"/>
      </rPr>
      <t>年４月１日時点で３ヶ月</t>
    </r>
    <r>
      <rPr>
        <sz val="11"/>
        <color rgb="FFFF0000"/>
        <rFont val="ＭＳ Ｐゴシック"/>
        <family val="3"/>
        <charset val="128"/>
      </rPr>
      <t>を超える雇用関係にある者</t>
    </r>
    <rPh sb="7" eb="9">
      <t>ヘイセイ</t>
    </rPh>
    <rPh sb="19" eb="21">
      <t>レイワ</t>
    </rPh>
    <rPh sb="31" eb="33">
      <t>レイワ</t>
    </rPh>
    <phoneticPr fontId="2"/>
  </si>
  <si>
    <r>
      <t>【該当期間】
平成</t>
    </r>
    <r>
      <rPr>
        <sz val="14"/>
        <color indexed="10"/>
        <rFont val="ＭＳ Ｐゴシック"/>
        <family val="3"/>
        <charset val="128"/>
      </rPr>
      <t>３１</t>
    </r>
    <r>
      <rPr>
        <sz val="14"/>
        <rFont val="ＭＳ Ｐゴシック"/>
        <family val="3"/>
        <charset val="128"/>
      </rPr>
      <t>年４月１日から
令和</t>
    </r>
    <r>
      <rPr>
        <sz val="14"/>
        <color indexed="10"/>
        <rFont val="ＭＳ Ｐゴシック"/>
        <family val="3"/>
        <charset val="128"/>
      </rPr>
      <t>６</t>
    </r>
    <r>
      <rPr>
        <sz val="14"/>
        <rFont val="ＭＳ Ｐゴシック"/>
        <family val="3"/>
        <charset val="128"/>
      </rPr>
      <t>年３月３１日まで</t>
    </r>
    <rPh sb="7" eb="9">
      <t>ヘイセイ</t>
    </rPh>
    <rPh sb="19" eb="21">
      <t>レイワ</t>
    </rPh>
    <phoneticPr fontId="2"/>
  </si>
  <si>
    <t>建設雇用への取組あり（①建設雇用優良事業所表彰　②通年雇用　③奨学金返還支援）</t>
    <rPh sb="0" eb="2">
      <t>ケンセツ</t>
    </rPh>
    <rPh sb="31" eb="34">
      <t>ショウガクキン</t>
    </rPh>
    <rPh sb="34" eb="36">
      <t>ヘンカン</t>
    </rPh>
    <rPh sb="36" eb="38">
      <t>シエン</t>
    </rPh>
    <phoneticPr fontId="2"/>
  </si>
  <si>
    <r>
      <t>継続であっても、</t>
    </r>
    <r>
      <rPr>
        <sz val="12"/>
        <color rgb="FFFF0000"/>
        <rFont val="ＭＳ Ｐゴシック"/>
        <family val="3"/>
        <charset val="128"/>
        <scheme val="minor"/>
      </rPr>
      <t>令和６年</t>
    </r>
    <r>
      <rPr>
        <sz val="12"/>
        <rFont val="ＭＳ Ｐゴシック"/>
        <family val="3"/>
        <charset val="128"/>
        <scheme val="minor"/>
      </rPr>
      <t>４月１日時点で３ヶ月を超える雇用関係がわかる資料を添付する。</t>
    </r>
    <rPh sb="0" eb="2">
      <t>ケイゾク</t>
    </rPh>
    <rPh sb="8" eb="10">
      <t>レイワ</t>
    </rPh>
    <rPh sb="11" eb="12">
      <t>ネン</t>
    </rPh>
    <rPh sb="13" eb="14">
      <t>ガツ</t>
    </rPh>
    <rPh sb="15" eb="16">
      <t>ニチ</t>
    </rPh>
    <rPh sb="16" eb="18">
      <t>ジテン</t>
    </rPh>
    <rPh sb="21" eb="22">
      <t>ツキ</t>
    </rPh>
    <rPh sb="23" eb="24">
      <t>コ</t>
    </rPh>
    <rPh sb="26" eb="28">
      <t>コヨウ</t>
    </rPh>
    <rPh sb="28" eb="30">
      <t>カンケイ</t>
    </rPh>
    <rPh sb="34" eb="36">
      <t>シリョウ</t>
    </rPh>
    <rPh sb="37" eb="39">
      <t>テンプ</t>
    </rPh>
    <phoneticPr fontId="2"/>
  </si>
  <si>
    <t>〇〇</t>
    <phoneticPr fontId="15"/>
  </si>
  <si>
    <t>直近の審査基準日</t>
    <rPh sb="0" eb="2">
      <t>チョッキン</t>
    </rPh>
    <phoneticPr fontId="2"/>
  </si>
  <si>
    <t>〇公告日の審査基準日の経営事項審査の「若年の技術者及び技能労働者の育成及び確保の状況」において、加点評価された企業を評価する。</t>
    <rPh sb="5" eb="10">
      <t>シンサキジュンビ</t>
    </rPh>
    <phoneticPr fontId="15"/>
  </si>
  <si>
    <t>年　　　月　　　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</si>
</sst>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_);[Red]\(0.0\)"/>
    <numFmt numFmtId="177" formatCode="#,##0_ "/>
    <numFmt numFmtId="178" formatCode="[$-411]ge\.m\.d;@"/>
    <numFmt numFmtId="179" formatCode="#,##0_);[Red]\(#,##0\)"/>
    <numFmt numFmtId="180" formatCode="yyyy/m/d;@"/>
    <numFmt numFmtId="181" formatCode="[$-411]ggge&quot;年&quot;m&quot;月&quot;d&quot;日&quot;;@"/>
    <numFmt numFmtId="182" formatCode="yyyy&quot;年&quot;m&quot;月&quot;d&quot;日&quot;;@"/>
    <numFmt numFmtId="183" formatCode="0.00_ "/>
    <numFmt numFmtId="184" formatCode="0.00_);[Red]\(0.00\)"/>
    <numFmt numFmtId="185" formatCode="0.0_ "/>
  </numFmts>
  <fonts count="112">
    <font>
      <sz val="11"/>
      <color indexed="8"/>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0"/>
      <name val="ＭＳ ゴシック"/>
      <family val="3"/>
      <charset val="128"/>
    </font>
    <font>
      <b/>
      <sz val="11"/>
      <name val="ＭＳ ゴシック"/>
      <family val="3"/>
      <charset val="128"/>
    </font>
    <font>
      <b/>
      <sz val="14"/>
      <name val="ＭＳ ゴシック"/>
      <family val="3"/>
      <charset val="128"/>
    </font>
    <font>
      <b/>
      <sz val="10"/>
      <name val="ＭＳ ゴシック"/>
      <family val="3"/>
      <charset val="128"/>
    </font>
    <font>
      <sz val="9"/>
      <name val="MS P ゴシック"/>
      <family val="3"/>
      <charset val="128"/>
    </font>
    <font>
      <sz val="6"/>
      <name val="ＭＳ Ｐゴシック"/>
      <family val="3"/>
      <charset val="128"/>
    </font>
    <font>
      <sz val="6"/>
      <name val="ＭＳ Ｐゴシック"/>
      <family val="3"/>
      <charset val="128"/>
    </font>
    <font>
      <b/>
      <sz val="11"/>
      <name val="ＭＳ Ｐゴシック"/>
      <family val="3"/>
      <charset val="128"/>
    </font>
    <font>
      <sz val="6"/>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6"/>
      <name val="ＭＳ Ｐゴシック"/>
      <family val="3"/>
      <charset val="128"/>
    </font>
    <font>
      <b/>
      <sz val="12"/>
      <name val="ＭＳ Ｐゴシック"/>
      <family val="3"/>
      <charset val="128"/>
    </font>
    <font>
      <sz val="11"/>
      <color indexed="10"/>
      <name val="ＭＳ Ｐゴシック"/>
      <family val="3"/>
      <charset val="128"/>
    </font>
    <font>
      <b/>
      <sz val="12"/>
      <name val="ＭＳ ゴシック"/>
      <family val="3"/>
      <charset val="128"/>
    </font>
    <font>
      <sz val="12"/>
      <name val="ＭＳ ゴシック"/>
      <family val="3"/>
      <charset val="128"/>
    </font>
    <font>
      <sz val="9"/>
      <name val="ＭＳ ゴシック"/>
      <family val="3"/>
      <charset val="128"/>
    </font>
    <font>
      <b/>
      <sz val="18"/>
      <name val="ＭＳ ゴシック"/>
      <family val="3"/>
      <charset val="128"/>
    </font>
    <font>
      <b/>
      <sz val="18"/>
      <color indexed="10"/>
      <name val="ＭＳ ゴシック"/>
      <family val="3"/>
      <charset val="128"/>
    </font>
    <font>
      <sz val="14"/>
      <name val="ＭＳ ゴシック"/>
      <family val="3"/>
      <charset val="128"/>
    </font>
    <font>
      <sz val="14"/>
      <color indexed="81"/>
      <name val="MS P ゴシック"/>
      <family val="3"/>
      <charset val="128"/>
    </font>
    <font>
      <b/>
      <sz val="14"/>
      <color indexed="10"/>
      <name val="MS P ゴシック"/>
      <family val="3"/>
      <charset val="128"/>
    </font>
    <font>
      <b/>
      <u/>
      <sz val="12"/>
      <name val="ＭＳ ゴシック"/>
      <family val="3"/>
      <charset val="128"/>
    </font>
    <font>
      <b/>
      <u/>
      <sz val="14"/>
      <name val="ＭＳ ゴシック"/>
      <family val="3"/>
      <charset val="128"/>
    </font>
    <font>
      <b/>
      <sz val="14"/>
      <color indexed="10"/>
      <name val="ＭＳ ゴシック"/>
      <family val="3"/>
      <charset val="128"/>
    </font>
    <font>
      <b/>
      <sz val="14"/>
      <name val="ＭＳ Ｐゴシック"/>
      <family val="3"/>
      <charset val="128"/>
    </font>
    <font>
      <sz val="12"/>
      <color indexed="10"/>
      <name val="ＭＳ Ｐゴシック"/>
      <family val="3"/>
      <charset val="128"/>
    </font>
    <font>
      <sz val="10"/>
      <name val="ＭＳ Ｐゴシック"/>
      <family val="3"/>
      <charset val="128"/>
    </font>
    <font>
      <b/>
      <sz val="12"/>
      <color indexed="10"/>
      <name val="ＭＳ ゴシック"/>
      <family val="3"/>
      <charset val="128"/>
    </font>
    <font>
      <b/>
      <u/>
      <sz val="16"/>
      <name val="ＭＳ ゴシック"/>
      <family val="3"/>
      <charset val="128"/>
    </font>
    <font>
      <sz val="11"/>
      <color indexed="8"/>
      <name val="ＭＳ ゴシック"/>
      <family val="3"/>
      <charset val="128"/>
    </font>
    <font>
      <sz val="12"/>
      <color indexed="8"/>
      <name val="ＭＳ ゴシック"/>
      <family val="3"/>
      <charset val="128"/>
    </font>
    <font>
      <sz val="11"/>
      <color indexed="9"/>
      <name val="ＭＳ Ｐゴシック"/>
      <family val="3"/>
      <charset val="128"/>
    </font>
    <font>
      <sz val="11"/>
      <color indexed="17"/>
      <name val="ＭＳ Ｐゴシック"/>
      <family val="3"/>
      <charset val="128"/>
    </font>
    <font>
      <b/>
      <sz val="12"/>
      <color indexed="10"/>
      <name val="ＭＳ Ｐゴシック"/>
      <family val="3"/>
      <charset val="128"/>
    </font>
    <font>
      <sz val="12"/>
      <color indexed="8"/>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b/>
      <sz val="11"/>
      <name val="ＭＳ Ｐゴシック"/>
      <family val="3"/>
      <charset val="128"/>
      <scheme val="minor"/>
    </font>
    <font>
      <sz val="12"/>
      <name val="ＭＳ Ｐゴシック"/>
      <family val="3"/>
      <charset val="128"/>
      <scheme val="minor"/>
    </font>
    <font>
      <sz val="16"/>
      <name val="ＭＳ Ｐゴシック"/>
      <family val="3"/>
      <charset val="128"/>
      <scheme val="minor"/>
    </font>
    <font>
      <b/>
      <sz val="14"/>
      <name val="ＭＳ Ｐゴシック"/>
      <family val="3"/>
      <charset val="128"/>
      <scheme val="minor"/>
    </font>
    <font>
      <sz val="14"/>
      <name val="ＭＳ Ｐゴシック"/>
      <family val="3"/>
      <charset val="128"/>
      <scheme val="minor"/>
    </font>
    <font>
      <b/>
      <sz val="12"/>
      <name val="ＭＳ Ｐゴシック"/>
      <family val="3"/>
      <charset val="128"/>
      <scheme val="minor"/>
    </font>
    <font>
      <b/>
      <sz val="11"/>
      <color rgb="FFFF0000"/>
      <name val="ＭＳ ゴシック"/>
      <family val="3"/>
      <charset val="128"/>
    </font>
    <font>
      <sz val="12"/>
      <color indexed="8"/>
      <name val="ＭＳ Ｐゴシック"/>
      <family val="3"/>
      <charset val="128"/>
      <scheme val="minor"/>
    </font>
    <font>
      <sz val="11"/>
      <color rgb="FFFF0000"/>
      <name val="ＭＳ Ｐゴシック"/>
      <family val="3"/>
      <charset val="128"/>
      <scheme val="minor"/>
    </font>
    <font>
      <b/>
      <sz val="18"/>
      <name val="ＭＳ Ｐゴシック"/>
      <family val="3"/>
      <charset val="128"/>
      <scheme val="minor"/>
    </font>
    <font>
      <b/>
      <sz val="16"/>
      <name val="ＭＳ Ｐゴシック"/>
      <family val="3"/>
      <charset val="128"/>
      <scheme val="minor"/>
    </font>
    <font>
      <b/>
      <sz val="16"/>
      <name val="ＭＳ Ｐゴシック"/>
      <family val="3"/>
      <charset val="128"/>
    </font>
    <font>
      <b/>
      <sz val="18"/>
      <name val="ＭＳ Ｐゴシック"/>
      <family val="3"/>
      <charset val="128"/>
    </font>
    <font>
      <sz val="18"/>
      <name val="ＭＳ Ｐゴシック"/>
      <family val="3"/>
      <charset val="128"/>
    </font>
    <font>
      <sz val="18"/>
      <name val="ＭＳ ゴシック"/>
      <family val="3"/>
      <charset val="128"/>
    </font>
    <font>
      <b/>
      <sz val="16"/>
      <name val="ＭＳ ゴシック"/>
      <family val="3"/>
      <charset val="128"/>
    </font>
    <font>
      <sz val="16"/>
      <name val="ＭＳ ゴシック"/>
      <family val="3"/>
      <charset val="128"/>
    </font>
    <font>
      <sz val="6"/>
      <name val="ＭＳ Ｐゴシック"/>
      <family val="3"/>
      <charset val="128"/>
      <scheme val="minor"/>
    </font>
    <font>
      <b/>
      <sz val="12"/>
      <color indexed="8"/>
      <name val="ＭＳ Ｐゴシック"/>
      <family val="3"/>
      <charset val="128"/>
    </font>
    <font>
      <sz val="10"/>
      <color indexed="8"/>
      <name val="ＭＳ Ｐゴシック"/>
      <family val="3"/>
      <charset val="128"/>
    </font>
    <font>
      <b/>
      <sz val="11"/>
      <color indexed="10"/>
      <name val="ＭＳ Ｐゴシック"/>
      <family val="3"/>
      <charset val="128"/>
    </font>
    <font>
      <b/>
      <sz val="10"/>
      <color indexed="10"/>
      <name val="ＭＳ Ｐゴシック"/>
      <family val="3"/>
      <charset val="128"/>
    </font>
    <font>
      <sz val="9"/>
      <color indexed="8"/>
      <name val="ＭＳ Ｐゴシック"/>
      <family val="3"/>
      <charset val="128"/>
    </font>
    <font>
      <b/>
      <sz val="20"/>
      <name val="ＭＳ ゴシック"/>
      <family val="3"/>
      <charset val="128"/>
    </font>
    <font>
      <sz val="16"/>
      <color indexed="12"/>
      <name val="ＭＳ Ｐゴシック"/>
      <family val="3"/>
      <charset val="128"/>
    </font>
    <font>
      <sz val="10"/>
      <color indexed="12"/>
      <name val="ＭＳ Ｐゴシック"/>
      <family val="3"/>
      <charset val="128"/>
    </font>
    <font>
      <sz val="14"/>
      <color indexed="10"/>
      <name val="ＭＳ Ｐゴシック"/>
      <family val="3"/>
      <charset val="128"/>
    </font>
    <font>
      <sz val="9"/>
      <color indexed="10"/>
      <name val="ＭＳ Ｐゴシック"/>
      <family val="3"/>
      <charset val="128"/>
    </font>
    <font>
      <sz val="26"/>
      <color indexed="8"/>
      <name val="ＭＳ Ｐゴシック"/>
      <family val="3"/>
      <charset val="128"/>
    </font>
    <font>
      <sz val="14"/>
      <color indexed="8"/>
      <name val="ＭＳ Ｐゴシック"/>
      <family val="3"/>
      <charset val="128"/>
    </font>
    <font>
      <sz val="12"/>
      <color indexed="12"/>
      <name val="ＭＳ Ｐゴシック"/>
      <family val="3"/>
      <charset val="128"/>
    </font>
    <font>
      <b/>
      <sz val="10"/>
      <name val="ＭＳ Ｐゴシック"/>
      <family val="3"/>
      <charset val="128"/>
    </font>
    <font>
      <sz val="22"/>
      <name val="ＭＳ Ｐゴシック"/>
      <family val="3"/>
      <charset val="128"/>
    </font>
    <font>
      <sz val="16"/>
      <color indexed="8"/>
      <name val="ＭＳ Ｐゴシック"/>
      <family val="3"/>
      <charset val="128"/>
    </font>
    <font>
      <sz val="14"/>
      <color rgb="FFFF0000"/>
      <name val="ＭＳ Ｐゴシック"/>
      <family val="3"/>
      <charset val="128"/>
    </font>
    <font>
      <sz val="12"/>
      <color rgb="FFFF0000"/>
      <name val="ＭＳ Ｐゴシック"/>
      <family val="3"/>
      <charset val="128"/>
    </font>
    <font>
      <sz val="14"/>
      <color rgb="FFFF0000"/>
      <name val="ＭＳ Ｐゴシック"/>
      <family val="3"/>
      <charset val="128"/>
      <scheme val="minor"/>
    </font>
    <font>
      <sz val="12"/>
      <color rgb="FFFF0000"/>
      <name val="ＭＳ ゴシック"/>
      <family val="3"/>
      <charset val="128"/>
    </font>
    <font>
      <b/>
      <sz val="16"/>
      <color indexed="10"/>
      <name val="ＭＳ ゴシック"/>
      <family val="3"/>
      <charset val="128"/>
    </font>
    <font>
      <b/>
      <sz val="18"/>
      <color rgb="FFFF0000"/>
      <name val="ＭＳ ゴシック"/>
      <family val="3"/>
      <charset val="128"/>
    </font>
    <font>
      <sz val="16"/>
      <color indexed="10"/>
      <name val="ＭＳ ゴシック"/>
      <family val="3"/>
      <charset val="128"/>
    </font>
    <font>
      <sz val="18"/>
      <color indexed="8"/>
      <name val="ＭＳ Ｐゴシック"/>
      <family val="3"/>
      <charset val="128"/>
    </font>
    <font>
      <b/>
      <sz val="16"/>
      <color indexed="10"/>
      <name val="ＭＳ Ｐゴシック"/>
      <family val="3"/>
      <charset val="128"/>
    </font>
    <font>
      <sz val="12"/>
      <color rgb="FFFF0000"/>
      <name val="ＭＳ Ｐゴシック"/>
      <family val="3"/>
      <charset val="128"/>
      <scheme val="minor"/>
    </font>
    <font>
      <b/>
      <sz val="14"/>
      <color rgb="FFFF0000"/>
      <name val="ＭＳ ゴシック"/>
      <family val="3"/>
      <charset val="128"/>
    </font>
    <font>
      <sz val="11"/>
      <color rgb="FFFF0000"/>
      <name val="ＭＳ Ｐゴシック"/>
      <family val="3"/>
      <charset val="128"/>
    </font>
    <font>
      <sz val="18"/>
      <color indexed="12"/>
      <name val="ＭＳ Ｐゴシック"/>
      <family val="3"/>
      <charset val="128"/>
    </font>
    <font>
      <sz val="14"/>
      <color indexed="8"/>
      <name val="ＭＳ Ｐゴシック"/>
      <family val="3"/>
      <charset val="128"/>
      <scheme val="minor"/>
    </font>
    <font>
      <b/>
      <sz val="16"/>
      <color rgb="FFFF0000"/>
      <name val="ＭＳ ゴシック"/>
      <family val="3"/>
      <charset val="128"/>
    </font>
    <font>
      <b/>
      <sz val="16"/>
      <color rgb="FFFF0000"/>
      <name val="HG丸ｺﾞｼｯｸM-PRO"/>
      <family val="3"/>
      <charset val="128"/>
    </font>
    <font>
      <sz val="20"/>
      <color indexed="12"/>
      <name val="ＭＳ Ｐゴシック"/>
      <family val="3"/>
      <charset val="128"/>
    </font>
  </fonts>
  <fills count="44">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8"/>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66"/>
        <bgColor indexed="64"/>
      </patternFill>
    </fill>
    <fill>
      <patternFill patternType="solid">
        <fgColor theme="0" tint="-0.14993743705557422"/>
        <bgColor indexed="64"/>
      </patternFill>
    </fill>
    <fill>
      <patternFill patternType="solid">
        <fgColor rgb="FFFFFF00"/>
        <bgColor indexed="64"/>
      </patternFill>
    </fill>
    <fill>
      <patternFill patternType="solid">
        <fgColor rgb="FFFFFF99"/>
        <bgColor indexed="64"/>
      </patternFill>
    </fill>
    <fill>
      <patternFill patternType="solid">
        <fgColor theme="8" tint="0.79998168889431442"/>
        <bgColor indexed="64"/>
      </patternFill>
    </fill>
    <fill>
      <patternFill patternType="solid">
        <fgColor rgb="FFDAEEF3"/>
        <bgColor indexed="64"/>
      </patternFill>
    </fill>
    <fill>
      <patternFill patternType="solid">
        <fgColor theme="4" tint="0.79998168889431442"/>
        <bgColor indexed="64"/>
      </patternFill>
    </fill>
  </fills>
  <borders count="165">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bottom style="hair">
        <color indexed="64"/>
      </bottom>
      <diagonal/>
    </border>
    <border>
      <left/>
      <right style="medium">
        <color indexed="64"/>
      </right>
      <top/>
      <bottom/>
      <diagonal/>
    </border>
    <border>
      <left style="thin">
        <color indexed="64"/>
      </left>
      <right/>
      <top style="thin">
        <color indexed="64"/>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right/>
      <top style="hair">
        <color indexed="64"/>
      </top>
      <bottom style="thin">
        <color indexed="64"/>
      </bottom>
      <diagonal/>
    </border>
    <border>
      <left style="thin">
        <color indexed="64"/>
      </left>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ck">
        <color indexed="64"/>
      </right>
      <top style="medium">
        <color indexed="64"/>
      </top>
      <bottom/>
      <diagonal/>
    </border>
    <border>
      <left style="thick">
        <color indexed="64"/>
      </left>
      <right/>
      <top style="medium">
        <color indexed="64"/>
      </top>
      <bottom/>
      <diagonal/>
    </border>
    <border>
      <left/>
      <right style="thick">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thick">
        <color indexed="64"/>
      </right>
      <top/>
      <bottom style="thin">
        <color indexed="64"/>
      </bottom>
      <diagonal/>
    </border>
    <border>
      <left style="thick">
        <color indexed="64"/>
      </left>
      <right/>
      <top/>
      <bottom style="thin">
        <color indexed="64"/>
      </bottom>
      <diagonal/>
    </border>
    <border>
      <left style="thick">
        <color indexed="64"/>
      </left>
      <right style="hair">
        <color indexed="64"/>
      </right>
      <top style="thin">
        <color indexed="64"/>
      </top>
      <bottom/>
      <diagonal/>
    </border>
    <border>
      <left/>
      <right style="thick">
        <color indexed="64"/>
      </right>
      <top style="thin">
        <color indexed="64"/>
      </top>
      <bottom style="thin">
        <color indexed="64"/>
      </bottom>
      <diagonal/>
    </border>
    <border>
      <left style="double">
        <color indexed="64"/>
      </left>
      <right style="hair">
        <color indexed="64"/>
      </right>
      <top style="thin">
        <color indexed="64"/>
      </top>
      <bottom/>
      <diagonal/>
    </border>
    <border>
      <left/>
      <right style="double">
        <color indexed="64"/>
      </right>
      <top style="thin">
        <color indexed="64"/>
      </top>
      <bottom style="thin">
        <color indexed="64"/>
      </bottom>
      <diagonal/>
    </border>
    <border>
      <left/>
      <right style="thick">
        <color indexed="64"/>
      </right>
      <top style="thin">
        <color indexed="64"/>
      </top>
      <bottom style="hair">
        <color indexed="64"/>
      </bottom>
      <diagonal/>
    </border>
    <border>
      <left style="thick">
        <color indexed="64"/>
      </left>
      <right style="thin">
        <color indexed="64"/>
      </right>
      <top style="thin">
        <color indexed="64"/>
      </top>
      <bottom/>
      <diagonal/>
    </border>
    <border>
      <left style="hair">
        <color indexed="64"/>
      </left>
      <right style="thick">
        <color indexed="64"/>
      </right>
      <top style="thin">
        <color indexed="64"/>
      </top>
      <bottom style="hair">
        <color indexed="64"/>
      </bottom>
      <diagonal/>
    </border>
    <border>
      <left style="double">
        <color indexed="64"/>
      </left>
      <right style="thin">
        <color indexed="64"/>
      </right>
      <top style="thin">
        <color indexed="64"/>
      </top>
      <bottom/>
      <diagonal/>
    </border>
    <border>
      <left style="hair">
        <color indexed="64"/>
      </left>
      <right style="double">
        <color indexed="64"/>
      </right>
      <top style="thin">
        <color indexed="64"/>
      </top>
      <bottom style="hair">
        <color indexed="64"/>
      </bottom>
      <diagonal/>
    </border>
    <border>
      <left/>
      <right style="thick">
        <color indexed="64"/>
      </right>
      <top style="hair">
        <color indexed="64"/>
      </top>
      <bottom style="hair">
        <color indexed="64"/>
      </bottom>
      <diagonal/>
    </border>
    <border>
      <left style="thick">
        <color indexed="64"/>
      </left>
      <right/>
      <top/>
      <bottom/>
      <diagonal/>
    </border>
    <border>
      <left/>
      <right style="thick">
        <color indexed="64"/>
      </right>
      <top/>
      <bottom/>
      <diagonal/>
    </border>
    <border>
      <left style="thick">
        <color indexed="64"/>
      </left>
      <right style="thin">
        <color indexed="64"/>
      </right>
      <top/>
      <bottom/>
      <diagonal/>
    </border>
    <border>
      <left style="hair">
        <color indexed="64"/>
      </left>
      <right style="thick">
        <color indexed="64"/>
      </right>
      <top style="hair">
        <color indexed="64"/>
      </top>
      <bottom style="hair">
        <color indexed="64"/>
      </bottom>
      <diagonal/>
    </border>
    <border>
      <left style="double">
        <color indexed="64"/>
      </left>
      <right style="thin">
        <color indexed="64"/>
      </right>
      <top/>
      <bottom/>
      <diagonal/>
    </border>
    <border>
      <left style="hair">
        <color indexed="64"/>
      </left>
      <right style="double">
        <color indexed="64"/>
      </right>
      <top style="hair">
        <color indexed="64"/>
      </top>
      <bottom style="hair">
        <color indexed="64"/>
      </bottom>
      <diagonal/>
    </border>
    <border>
      <left/>
      <right style="double">
        <color indexed="64"/>
      </right>
      <top/>
      <bottom/>
      <diagonal/>
    </border>
    <border>
      <left/>
      <right style="thick">
        <color indexed="64"/>
      </right>
      <top style="hair">
        <color indexed="64"/>
      </top>
      <bottom style="thin">
        <color indexed="64"/>
      </bottom>
      <diagonal/>
    </border>
    <border>
      <left style="thick">
        <color indexed="64"/>
      </left>
      <right/>
      <top/>
      <bottom style="hair">
        <color indexed="64"/>
      </bottom>
      <diagonal/>
    </border>
    <border>
      <left style="thick">
        <color indexed="64"/>
      </left>
      <right style="thin">
        <color indexed="64"/>
      </right>
      <top/>
      <bottom style="thin">
        <color indexed="64"/>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right style="thick">
        <color indexed="64"/>
      </right>
      <top/>
      <bottom style="hair">
        <color indexed="64"/>
      </bottom>
      <diagonal/>
    </border>
    <border>
      <left/>
      <right style="double">
        <color indexed="64"/>
      </right>
      <top/>
      <bottom style="hair">
        <color indexed="64"/>
      </bottom>
      <diagonal/>
    </border>
    <border>
      <left/>
      <right style="thick">
        <color indexed="64"/>
      </right>
      <top style="thin">
        <color indexed="64"/>
      </top>
      <bottom/>
      <diagonal/>
    </border>
    <border>
      <left/>
      <right style="thick">
        <color indexed="64"/>
      </right>
      <top style="hair">
        <color indexed="64"/>
      </top>
      <bottom/>
      <diagonal/>
    </border>
    <border>
      <left style="thick">
        <color indexed="64"/>
      </left>
      <right/>
      <top style="hair">
        <color indexed="64"/>
      </top>
      <bottom/>
      <diagonal/>
    </border>
    <border>
      <left style="thick">
        <color indexed="64"/>
      </left>
      <right style="hair">
        <color indexed="64"/>
      </right>
      <top/>
      <bottom/>
      <diagonal/>
    </border>
    <border>
      <left style="hair">
        <color indexed="64"/>
      </left>
      <right style="thick">
        <color indexed="64"/>
      </right>
      <top/>
      <bottom style="hair">
        <color indexed="64"/>
      </bottom>
      <diagonal/>
    </border>
    <border>
      <left style="double">
        <color indexed="64"/>
      </left>
      <right style="hair">
        <color indexed="64"/>
      </right>
      <top/>
      <bottom/>
      <diagonal/>
    </border>
    <border>
      <left/>
      <right style="double">
        <color indexed="64"/>
      </right>
      <top style="thin">
        <color indexed="64"/>
      </top>
      <bottom/>
      <diagonal/>
    </border>
    <border>
      <left style="thick">
        <color indexed="64"/>
      </left>
      <right style="hair">
        <color indexed="64"/>
      </right>
      <top/>
      <bottom style="thin">
        <color indexed="64"/>
      </bottom>
      <diagonal/>
    </border>
    <border>
      <left style="double">
        <color indexed="64"/>
      </left>
      <right style="hair">
        <color indexed="64"/>
      </right>
      <top/>
      <bottom style="thin">
        <color indexed="64"/>
      </bottom>
      <diagonal/>
    </border>
    <border>
      <left style="hair">
        <color indexed="64"/>
      </left>
      <right style="thick">
        <color indexed="64"/>
      </right>
      <top style="thin">
        <color indexed="64"/>
      </top>
      <bottom/>
      <diagonal/>
    </border>
    <border>
      <left style="hair">
        <color indexed="64"/>
      </left>
      <right style="thick">
        <color indexed="64"/>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style="double">
        <color indexed="64"/>
      </right>
      <top style="thin">
        <color indexed="64"/>
      </top>
      <bottom/>
      <diagonal/>
    </border>
    <border>
      <left style="hair">
        <color indexed="64"/>
      </left>
      <right style="double">
        <color indexed="64"/>
      </right>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bottom style="hair">
        <color indexed="64"/>
      </bottom>
      <diagonal/>
    </border>
    <border>
      <left style="hair">
        <color indexed="64"/>
      </left>
      <right style="double">
        <color indexed="64"/>
      </right>
      <top/>
      <bottom/>
      <diagonal/>
    </border>
    <border>
      <left/>
      <right style="double">
        <color indexed="64"/>
      </right>
      <top/>
      <bottom style="medium">
        <color indexed="64"/>
      </bottom>
      <diagonal/>
    </border>
    <border>
      <left/>
      <right style="thick">
        <color indexed="64"/>
      </right>
      <top/>
      <bottom style="medium">
        <color indexed="64"/>
      </bottom>
      <diagonal/>
    </border>
    <border>
      <left style="thick">
        <color indexed="64"/>
      </left>
      <right style="thin">
        <color indexed="64"/>
      </right>
      <top/>
      <bottom style="medium">
        <color indexed="64"/>
      </bottom>
      <diagonal/>
    </border>
    <border>
      <left style="double">
        <color indexed="64"/>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double">
        <color indexed="64"/>
      </left>
      <right/>
      <top/>
      <bottom style="medium">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diagonal/>
    </border>
    <border>
      <left style="thin">
        <color indexed="64"/>
      </left>
      <right style="hair">
        <color indexed="64"/>
      </right>
      <top style="hair">
        <color indexed="64"/>
      </top>
      <bottom/>
      <diagonal/>
    </border>
  </borders>
  <cellStyleXfs count="47">
    <xf numFmtId="0" fontId="0" fillId="0" borderId="0">
      <alignment vertical="center"/>
    </xf>
    <xf numFmtId="0" fontId="43" fillId="8" borderId="0" applyNumberFormat="0" applyBorder="0" applyAlignment="0" applyProtection="0">
      <alignment vertical="center"/>
    </xf>
    <xf numFmtId="0" fontId="43" fillId="9" borderId="0" applyNumberFormat="0" applyBorder="0" applyAlignment="0" applyProtection="0">
      <alignment vertical="center"/>
    </xf>
    <xf numFmtId="0" fontId="43" fillId="10" borderId="0" applyNumberFormat="0" applyBorder="0" applyAlignment="0" applyProtection="0">
      <alignment vertical="center"/>
    </xf>
    <xf numFmtId="0" fontId="43" fillId="11" borderId="0" applyNumberFormat="0" applyBorder="0" applyAlignment="0" applyProtection="0">
      <alignment vertical="center"/>
    </xf>
    <xf numFmtId="0" fontId="43" fillId="12" borderId="0" applyNumberFormat="0" applyBorder="0" applyAlignment="0" applyProtection="0">
      <alignment vertical="center"/>
    </xf>
    <xf numFmtId="0" fontId="43" fillId="13" borderId="0" applyNumberFormat="0" applyBorder="0" applyAlignment="0" applyProtection="0">
      <alignment vertical="center"/>
    </xf>
    <xf numFmtId="0" fontId="43" fillId="14" borderId="0" applyNumberFormat="0" applyBorder="0" applyAlignment="0" applyProtection="0">
      <alignment vertical="center"/>
    </xf>
    <xf numFmtId="0" fontId="43" fillId="15" borderId="0" applyNumberFormat="0" applyBorder="0" applyAlignment="0" applyProtection="0">
      <alignment vertical="center"/>
    </xf>
    <xf numFmtId="0" fontId="43" fillId="16" borderId="0" applyNumberFormat="0" applyBorder="0" applyAlignment="0" applyProtection="0">
      <alignment vertical="center"/>
    </xf>
    <xf numFmtId="0" fontId="43" fillId="17" borderId="0" applyNumberFormat="0" applyBorder="0" applyAlignment="0" applyProtection="0">
      <alignment vertical="center"/>
    </xf>
    <xf numFmtId="0" fontId="43" fillId="18" borderId="0" applyNumberFormat="0" applyBorder="0" applyAlignment="0" applyProtection="0">
      <alignment vertical="center"/>
    </xf>
    <xf numFmtId="0" fontId="43" fillId="19" borderId="0" applyNumberFormat="0" applyBorder="0" applyAlignment="0" applyProtection="0">
      <alignment vertical="center"/>
    </xf>
    <xf numFmtId="0" fontId="44" fillId="20" borderId="0" applyNumberFormat="0" applyBorder="0" applyAlignment="0" applyProtection="0">
      <alignment vertical="center"/>
    </xf>
    <xf numFmtId="0" fontId="44" fillId="21" borderId="0" applyNumberFormat="0" applyBorder="0" applyAlignment="0" applyProtection="0">
      <alignment vertical="center"/>
    </xf>
    <xf numFmtId="0" fontId="44" fillId="22" borderId="0" applyNumberFormat="0" applyBorder="0" applyAlignment="0" applyProtection="0">
      <alignment vertical="center"/>
    </xf>
    <xf numFmtId="0" fontId="44" fillId="23" borderId="0" applyNumberFormat="0" applyBorder="0" applyAlignment="0" applyProtection="0">
      <alignment vertical="center"/>
    </xf>
    <xf numFmtId="0" fontId="44" fillId="24" borderId="0" applyNumberFormat="0" applyBorder="0" applyAlignment="0" applyProtection="0">
      <alignment vertical="center"/>
    </xf>
    <xf numFmtId="0" fontId="44" fillId="25" borderId="0" applyNumberFormat="0" applyBorder="0" applyAlignment="0" applyProtection="0">
      <alignment vertical="center"/>
    </xf>
    <xf numFmtId="0" fontId="44" fillId="26" borderId="0" applyNumberFormat="0" applyBorder="0" applyAlignment="0" applyProtection="0">
      <alignment vertical="center"/>
    </xf>
    <xf numFmtId="0" fontId="44" fillId="27" borderId="0" applyNumberFormat="0" applyBorder="0" applyAlignment="0" applyProtection="0">
      <alignment vertical="center"/>
    </xf>
    <xf numFmtId="0" fontId="44" fillId="28" borderId="0" applyNumberFormat="0" applyBorder="0" applyAlignment="0" applyProtection="0">
      <alignment vertical="center"/>
    </xf>
    <xf numFmtId="0" fontId="44" fillId="29" borderId="0" applyNumberFormat="0" applyBorder="0" applyAlignment="0" applyProtection="0">
      <alignment vertical="center"/>
    </xf>
    <xf numFmtId="0" fontId="44" fillId="30" borderId="0" applyNumberFormat="0" applyBorder="0" applyAlignment="0" applyProtection="0">
      <alignment vertical="center"/>
    </xf>
    <xf numFmtId="0" fontId="44" fillId="31" borderId="0" applyNumberFormat="0" applyBorder="0" applyAlignment="0" applyProtection="0">
      <alignment vertical="center"/>
    </xf>
    <xf numFmtId="0" fontId="45" fillId="0" borderId="0" applyNumberFormat="0" applyFill="0" applyBorder="0" applyAlignment="0" applyProtection="0">
      <alignment vertical="center"/>
    </xf>
    <xf numFmtId="0" fontId="46" fillId="32" borderId="84" applyNumberFormat="0" applyAlignment="0" applyProtection="0">
      <alignment vertical="center"/>
    </xf>
    <xf numFmtId="0" fontId="47" fillId="33" borderId="0" applyNumberFormat="0" applyBorder="0" applyAlignment="0" applyProtection="0">
      <alignment vertical="center"/>
    </xf>
    <xf numFmtId="0" fontId="43" fillId="4" borderId="85" applyNumberFormat="0" applyAlignment="0" applyProtection="0">
      <alignment vertical="center"/>
    </xf>
    <xf numFmtId="0" fontId="48" fillId="0" borderId="86" applyNumberFormat="0" applyFill="0" applyAlignment="0" applyProtection="0">
      <alignment vertical="center"/>
    </xf>
    <xf numFmtId="0" fontId="49" fillId="34" borderId="0" applyNumberFormat="0" applyBorder="0" applyAlignment="0" applyProtection="0">
      <alignment vertical="center"/>
    </xf>
    <xf numFmtId="0" fontId="50" fillId="35" borderId="87" applyNumberFormat="0" applyAlignment="0" applyProtection="0">
      <alignment vertical="center"/>
    </xf>
    <xf numFmtId="0" fontId="51" fillId="0" borderId="0" applyNumberFormat="0" applyFill="0" applyBorder="0" applyAlignment="0" applyProtection="0">
      <alignment vertical="center"/>
    </xf>
    <xf numFmtId="38" fontId="43" fillId="0" borderId="0" applyFill="0" applyBorder="0" applyAlignment="0" applyProtection="0">
      <alignment vertical="center"/>
    </xf>
    <xf numFmtId="38" fontId="3" fillId="0" borderId="0" applyFont="0" applyFill="0" applyBorder="0" applyAlignment="0" applyProtection="0">
      <alignment vertical="center"/>
    </xf>
    <xf numFmtId="0" fontId="52" fillId="0" borderId="88" applyNumberFormat="0" applyFill="0" applyAlignment="0" applyProtection="0">
      <alignment vertical="center"/>
    </xf>
    <xf numFmtId="0" fontId="53" fillId="0" borderId="89" applyNumberFormat="0" applyFill="0" applyAlignment="0" applyProtection="0">
      <alignment vertical="center"/>
    </xf>
    <xf numFmtId="0" fontId="54" fillId="0" borderId="90" applyNumberFormat="0" applyFill="0" applyAlignment="0" applyProtection="0">
      <alignment vertical="center"/>
    </xf>
    <xf numFmtId="0" fontId="54" fillId="0" borderId="0" applyNumberFormat="0" applyFill="0" applyBorder="0" applyAlignment="0" applyProtection="0">
      <alignment vertical="center"/>
    </xf>
    <xf numFmtId="0" fontId="55" fillId="0" borderId="91" applyNumberFormat="0" applyFill="0" applyAlignment="0" applyProtection="0">
      <alignment vertical="center"/>
    </xf>
    <xf numFmtId="0" fontId="56" fillId="35" borderId="92" applyNumberFormat="0" applyAlignment="0" applyProtection="0">
      <alignment vertical="center"/>
    </xf>
    <xf numFmtId="0" fontId="57" fillId="0" borderId="0" applyNumberFormat="0" applyFill="0" applyBorder="0" applyAlignment="0" applyProtection="0">
      <alignment vertical="center"/>
    </xf>
    <xf numFmtId="0" fontId="58" fillId="2" borderId="87" applyNumberFormat="0" applyAlignment="0" applyProtection="0">
      <alignment vertical="center"/>
    </xf>
    <xf numFmtId="0" fontId="3" fillId="0" borderId="0">
      <alignment vertical="center"/>
    </xf>
    <xf numFmtId="0" fontId="59" fillId="36" borderId="0" applyNumberFormat="0" applyBorder="0" applyAlignment="0" applyProtection="0">
      <alignment vertical="center"/>
    </xf>
    <xf numFmtId="0" fontId="43" fillId="0" borderId="0">
      <alignment vertical="center"/>
    </xf>
    <xf numFmtId="0" fontId="3" fillId="0" borderId="0">
      <alignment vertical="center"/>
    </xf>
  </cellStyleXfs>
  <cellXfs count="1577">
    <xf numFmtId="0" fontId="0" fillId="0" borderId="0" xfId="0" applyFont="1" applyAlignment="1">
      <alignment vertical="center"/>
    </xf>
    <xf numFmtId="0" fontId="4" fillId="0" borderId="0" xfId="43" applyFont="1" applyAlignment="1">
      <alignment vertical="center"/>
    </xf>
    <xf numFmtId="0" fontId="4" fillId="0" borderId="0" xfId="43" applyFont="1" applyAlignment="1">
      <alignment vertical="center" shrinkToFit="1"/>
    </xf>
    <xf numFmtId="0" fontId="4" fillId="0" borderId="0" xfId="43" applyFont="1" applyBorder="1" applyAlignment="1">
      <alignment vertical="center"/>
    </xf>
    <xf numFmtId="0" fontId="4" fillId="0" borderId="0" xfId="43" applyFont="1" applyAlignment="1">
      <alignment horizontal="right" vertical="center" shrinkToFit="1"/>
    </xf>
    <xf numFmtId="38" fontId="4" fillId="0" borderId="0" xfId="43" applyNumberFormat="1" applyFont="1" applyAlignment="1">
      <alignment horizontal="right" vertical="center" shrinkToFit="1"/>
    </xf>
    <xf numFmtId="0" fontId="4" fillId="0" borderId="1" xfId="43" applyFont="1" applyBorder="1" applyAlignment="1">
      <alignment vertical="center" shrinkToFit="1"/>
    </xf>
    <xf numFmtId="0" fontId="4" fillId="0" borderId="0" xfId="43" applyFont="1" applyAlignment="1">
      <alignment horizontal="left" vertical="center"/>
    </xf>
    <xf numFmtId="0" fontId="4" fillId="0" borderId="2" xfId="43" applyFont="1" applyBorder="1" applyAlignment="1">
      <alignment vertical="center" shrinkToFit="1"/>
    </xf>
    <xf numFmtId="0" fontId="4" fillId="0" borderId="3" xfId="43" applyFont="1" applyBorder="1" applyAlignment="1">
      <alignment vertical="center" shrinkToFit="1"/>
    </xf>
    <xf numFmtId="0" fontId="4" fillId="0" borderId="4" xfId="43" applyFont="1" applyBorder="1" applyAlignment="1">
      <alignment horizontal="left" vertical="center"/>
    </xf>
    <xf numFmtId="0" fontId="6" fillId="3" borderId="0" xfId="43" applyFont="1" applyFill="1" applyBorder="1" applyAlignment="1" applyProtection="1">
      <alignment horizontal="center" vertical="center" shrinkToFit="1"/>
      <protection locked="0"/>
    </xf>
    <xf numFmtId="0" fontId="4" fillId="3" borderId="0" xfId="43" applyFont="1" applyFill="1" applyBorder="1" applyAlignment="1">
      <alignment vertical="center" shrinkToFit="1"/>
    </xf>
    <xf numFmtId="0" fontId="6" fillId="3" borderId="2" xfId="43" applyFont="1" applyFill="1" applyBorder="1" applyAlignment="1">
      <alignment vertical="center"/>
    </xf>
    <xf numFmtId="0" fontId="4" fillId="0" borderId="8" xfId="43" applyFont="1" applyBorder="1" applyAlignment="1">
      <alignment vertical="center" shrinkToFit="1"/>
    </xf>
    <xf numFmtId="0" fontId="4" fillId="0" borderId="15" xfId="43" applyFont="1" applyBorder="1" applyAlignment="1">
      <alignment vertical="center" shrinkToFit="1"/>
    </xf>
    <xf numFmtId="0" fontId="6" fillId="0" borderId="0" xfId="43" applyFont="1" applyFill="1" applyBorder="1" applyAlignment="1">
      <alignment vertical="center"/>
    </xf>
    <xf numFmtId="0" fontId="4" fillId="0" borderId="0" xfId="43" applyFont="1" applyBorder="1" applyAlignment="1">
      <alignment vertical="center" shrinkToFit="1"/>
    </xf>
    <xf numFmtId="56" fontId="4" fillId="0" borderId="0" xfId="43" applyNumberFormat="1" applyFont="1" applyAlignment="1">
      <alignment horizontal="center" vertical="center"/>
    </xf>
    <xf numFmtId="0" fontId="4" fillId="0" borderId="2" xfId="43" applyFont="1" applyBorder="1" applyAlignment="1">
      <alignment horizontal="center" vertical="center" shrinkToFit="1"/>
    </xf>
    <xf numFmtId="0" fontId="4" fillId="0" borderId="1" xfId="43" applyFont="1" applyBorder="1" applyAlignment="1">
      <alignment horizontal="center" vertical="center" shrinkToFit="1"/>
    </xf>
    <xf numFmtId="0" fontId="4" fillId="0" borderId="1" xfId="43" applyFont="1" applyBorder="1" applyAlignment="1">
      <alignment horizontal="center" vertical="center"/>
    </xf>
    <xf numFmtId="0" fontId="6" fillId="0" borderId="18" xfId="43" applyFont="1" applyFill="1" applyBorder="1" applyAlignment="1">
      <alignment vertical="center"/>
    </xf>
    <xf numFmtId="179" fontId="6" fillId="0" borderId="18" xfId="34" applyNumberFormat="1" applyFont="1" applyFill="1" applyBorder="1" applyAlignment="1">
      <alignment vertical="center"/>
    </xf>
    <xf numFmtId="0" fontId="6" fillId="0" borderId="0" xfId="43" applyFont="1" applyFill="1" applyBorder="1" applyAlignment="1">
      <alignment horizontal="center" vertical="center"/>
    </xf>
    <xf numFmtId="0" fontId="4" fillId="0" borderId="0" xfId="43" applyFont="1" applyFill="1" applyAlignment="1">
      <alignment vertical="center"/>
    </xf>
    <xf numFmtId="0" fontId="4" fillId="0" borderId="0" xfId="43" applyFont="1" applyFill="1" applyBorder="1" applyAlignment="1">
      <alignment vertical="center"/>
    </xf>
    <xf numFmtId="178" fontId="6" fillId="0" borderId="0" xfId="43" applyNumberFormat="1" applyFont="1" applyFill="1" applyBorder="1" applyAlignment="1">
      <alignment horizontal="center" vertical="center"/>
    </xf>
    <xf numFmtId="0" fontId="4" fillId="0" borderId="7" xfId="43" applyFont="1" applyBorder="1" applyAlignment="1">
      <alignment vertical="center"/>
    </xf>
    <xf numFmtId="0" fontId="4" fillId="0" borderId="7" xfId="43" applyFont="1" applyBorder="1" applyAlignment="1">
      <alignment vertical="center" shrinkToFit="1"/>
    </xf>
    <xf numFmtId="0" fontId="4" fillId="0" borderId="22" xfId="43" applyFont="1" applyBorder="1" applyAlignment="1">
      <alignment vertical="center" shrinkToFit="1"/>
    </xf>
    <xf numFmtId="9" fontId="6" fillId="0" borderId="7" xfId="43" applyNumberFormat="1" applyFont="1" applyFill="1" applyBorder="1" applyAlignment="1">
      <alignment vertical="center"/>
    </xf>
    <xf numFmtId="0" fontId="6" fillId="0" borderId="23" xfId="43" applyFont="1" applyFill="1" applyBorder="1" applyAlignment="1">
      <alignment horizontal="left" vertical="center"/>
    </xf>
    <xf numFmtId="0" fontId="6" fillId="0" borderId="24" xfId="43" applyFont="1" applyFill="1" applyBorder="1" applyAlignment="1">
      <alignment horizontal="center" vertical="center"/>
    </xf>
    <xf numFmtId="0" fontId="6" fillId="0" borderId="24" xfId="43" applyFont="1" applyFill="1" applyBorder="1" applyAlignment="1">
      <alignment vertical="center"/>
    </xf>
    <xf numFmtId="0" fontId="4" fillId="0" borderId="18" xfId="43" applyFont="1" applyBorder="1" applyAlignment="1">
      <alignment vertical="center" shrinkToFit="1"/>
    </xf>
    <xf numFmtId="0" fontId="4" fillId="0" borderId="2" xfId="43" applyFont="1" applyBorder="1" applyAlignment="1">
      <alignment horizontal="left" vertical="center"/>
    </xf>
    <xf numFmtId="0" fontId="4" fillId="0" borderId="3" xfId="43" applyFont="1" applyBorder="1" applyAlignment="1">
      <alignment horizontal="right" vertical="center" shrinkToFit="1"/>
    </xf>
    <xf numFmtId="0" fontId="4" fillId="0" borderId="30" xfId="43" applyFont="1" applyBorder="1" applyAlignment="1">
      <alignment vertical="center" shrinkToFit="1"/>
    </xf>
    <xf numFmtId="0" fontId="4" fillId="0" borderId="6" xfId="43" applyFont="1" applyBorder="1" applyAlignment="1">
      <alignment horizontal="left" vertical="center"/>
    </xf>
    <xf numFmtId="0" fontId="4" fillId="0" borderId="31" xfId="43" applyFont="1" applyBorder="1" applyAlignment="1">
      <alignment horizontal="right" vertical="center" shrinkToFit="1"/>
    </xf>
    <xf numFmtId="0" fontId="4" fillId="0" borderId="32" xfId="43" applyFont="1" applyBorder="1" applyAlignment="1">
      <alignment vertical="center" shrinkToFit="1"/>
    </xf>
    <xf numFmtId="0" fontId="4" fillId="0" borderId="9" xfId="43" applyFont="1" applyBorder="1" applyAlignment="1">
      <alignment horizontal="left" vertical="center"/>
    </xf>
    <xf numFmtId="0" fontId="4" fillId="0" borderId="32" xfId="43" applyFont="1" applyBorder="1" applyAlignment="1">
      <alignment horizontal="right" vertical="center" shrinkToFit="1"/>
    </xf>
    <xf numFmtId="0" fontId="4" fillId="0" borderId="29" xfId="43" applyFont="1" applyBorder="1" applyAlignment="1">
      <alignment vertical="center" shrinkToFit="1"/>
    </xf>
    <xf numFmtId="0" fontId="4" fillId="0" borderId="29" xfId="43" applyFont="1" applyBorder="1" applyAlignment="1">
      <alignment horizontal="right" vertical="center" shrinkToFit="1"/>
    </xf>
    <xf numFmtId="0" fontId="4" fillId="0" borderId="33" xfId="43" applyFont="1" applyBorder="1" applyAlignment="1">
      <alignment horizontal="right" vertical="center" shrinkToFit="1"/>
    </xf>
    <xf numFmtId="0" fontId="4" fillId="0" borderId="30" xfId="43" applyFont="1" applyBorder="1" applyAlignment="1">
      <alignment horizontal="right" vertical="center" shrinkToFit="1"/>
    </xf>
    <xf numFmtId="0" fontId="4" fillId="0" borderId="9" xfId="43" applyFont="1" applyBorder="1" applyAlignment="1">
      <alignment horizontal="right" vertical="center" shrinkToFit="1"/>
    </xf>
    <xf numFmtId="0" fontId="4" fillId="0" borderId="26" xfId="43" applyFont="1" applyBorder="1" applyAlignment="1">
      <alignment horizontal="right" vertical="center" shrinkToFit="1"/>
    </xf>
    <xf numFmtId="0" fontId="4" fillId="0" borderId="26" xfId="43" applyFont="1" applyBorder="1" applyAlignment="1">
      <alignment horizontal="left" vertical="center"/>
    </xf>
    <xf numFmtId="0" fontId="4" fillId="3" borderId="0" xfId="43" applyFont="1" applyFill="1" applyBorder="1" applyAlignment="1">
      <alignment horizontal="center" vertical="center" shrinkToFit="1"/>
    </xf>
    <xf numFmtId="179" fontId="6" fillId="0" borderId="8" xfId="34" applyNumberFormat="1" applyFont="1" applyFill="1" applyBorder="1" applyAlignment="1">
      <alignment vertical="center"/>
    </xf>
    <xf numFmtId="179" fontId="6" fillId="0" borderId="15" xfId="34" applyNumberFormat="1" applyFont="1" applyFill="1" applyBorder="1" applyAlignment="1">
      <alignment vertical="center"/>
    </xf>
    <xf numFmtId="0" fontId="4" fillId="0" borderId="0" xfId="43" applyFont="1" applyAlignment="1">
      <alignment horizontal="left" vertical="center" shrinkToFit="1"/>
    </xf>
    <xf numFmtId="0" fontId="4" fillId="0" borderId="2" xfId="43" applyFont="1" applyFill="1" applyBorder="1" applyAlignment="1">
      <alignment vertical="center"/>
    </xf>
    <xf numFmtId="179" fontId="6" fillId="0" borderId="24" xfId="34" applyNumberFormat="1" applyFont="1" applyFill="1" applyBorder="1" applyAlignment="1">
      <alignment vertical="center"/>
    </xf>
    <xf numFmtId="0" fontId="4" fillId="0" borderId="0" xfId="0" applyFont="1" applyAlignment="1">
      <alignment vertical="center"/>
    </xf>
    <xf numFmtId="0" fontId="4" fillId="0" borderId="18" xfId="0" applyFont="1" applyBorder="1" applyAlignment="1">
      <alignment vertical="center"/>
    </xf>
    <xf numFmtId="0" fontId="4" fillId="0" borderId="27" xfId="0" applyFont="1" applyBorder="1" applyAlignment="1">
      <alignment vertical="center"/>
    </xf>
    <xf numFmtId="0" fontId="4" fillId="3" borderId="0" xfId="43" applyFont="1" applyFill="1" applyAlignment="1">
      <alignment vertical="center" shrinkToFit="1"/>
    </xf>
    <xf numFmtId="0" fontId="4" fillId="3" borderId="0" xfId="43" applyFont="1" applyFill="1" applyAlignment="1">
      <alignment horizontal="left" vertical="center"/>
    </xf>
    <xf numFmtId="0" fontId="4" fillId="3" borderId="0" xfId="43" applyFont="1" applyFill="1" applyAlignment="1">
      <alignment vertical="center"/>
    </xf>
    <xf numFmtId="0" fontId="4" fillId="6" borderId="0" xfId="0" applyFont="1" applyFill="1" applyAlignment="1">
      <alignment vertical="center"/>
    </xf>
    <xf numFmtId="0" fontId="0" fillId="37" borderId="0" xfId="0" applyFont="1" applyFill="1" applyAlignment="1">
      <alignment vertical="center"/>
    </xf>
    <xf numFmtId="0" fontId="0" fillId="0" borderId="0" xfId="0" quotePrefix="1" applyFont="1" applyAlignment="1">
      <alignment vertical="center"/>
    </xf>
    <xf numFmtId="0" fontId="0" fillId="0" borderId="0" xfId="0" applyFont="1" applyAlignment="1">
      <alignment vertical="center"/>
    </xf>
    <xf numFmtId="0" fontId="4" fillId="0" borderId="36" xfId="0" applyFont="1" applyBorder="1" applyAlignment="1">
      <alignment vertical="center"/>
    </xf>
    <xf numFmtId="0" fontId="6" fillId="0" borderId="2" xfId="43" applyFont="1" applyFill="1" applyBorder="1" applyAlignment="1">
      <alignment vertical="center"/>
    </xf>
    <xf numFmtId="0" fontId="6" fillId="3" borderId="3" xfId="43" applyFont="1" applyFill="1" applyBorder="1" applyAlignment="1">
      <alignment vertical="center"/>
    </xf>
    <xf numFmtId="0" fontId="4" fillId="0" borderId="38" xfId="43" applyFont="1" applyBorder="1" applyAlignment="1">
      <alignment vertical="center" shrinkToFit="1"/>
    </xf>
    <xf numFmtId="0" fontId="4" fillId="0" borderId="39" xfId="43" applyFont="1" applyBorder="1" applyAlignment="1">
      <alignment vertical="center"/>
    </xf>
    <xf numFmtId="0" fontId="4" fillId="0" borderId="41" xfId="43" applyFont="1" applyBorder="1" applyAlignment="1">
      <alignment vertical="center"/>
    </xf>
    <xf numFmtId="0" fontId="4" fillId="0" borderId="42" xfId="43" applyFont="1" applyBorder="1" applyAlignment="1">
      <alignment vertical="center"/>
    </xf>
    <xf numFmtId="0" fontId="9" fillId="3" borderId="41" xfId="43" applyFont="1" applyFill="1" applyBorder="1" applyAlignment="1">
      <alignment vertical="center"/>
    </xf>
    <xf numFmtId="0" fontId="6" fillId="3" borderId="41" xfId="43" applyFont="1" applyFill="1" applyBorder="1" applyAlignment="1">
      <alignment vertical="center"/>
    </xf>
    <xf numFmtId="0" fontId="6" fillId="3" borderId="39" xfId="43" applyFont="1" applyFill="1" applyBorder="1" applyAlignment="1">
      <alignment vertical="center"/>
    </xf>
    <xf numFmtId="0" fontId="6" fillId="3" borderId="42" xfId="43" applyFont="1" applyFill="1" applyBorder="1" applyAlignment="1">
      <alignment vertical="center"/>
    </xf>
    <xf numFmtId="0" fontId="6" fillId="3" borderId="44" xfId="43" applyFont="1" applyFill="1" applyBorder="1" applyAlignment="1">
      <alignment vertical="center"/>
    </xf>
    <xf numFmtId="0" fontId="4" fillId="3" borderId="0" xfId="43" applyFont="1" applyFill="1" applyBorder="1" applyAlignment="1">
      <alignment horizontal="left" vertical="center"/>
    </xf>
    <xf numFmtId="0" fontId="60" fillId="0" borderId="0" xfId="0" applyFont="1" applyAlignment="1">
      <alignment vertical="center"/>
    </xf>
    <xf numFmtId="0" fontId="4" fillId="0" borderId="13" xfId="0" applyFont="1" applyBorder="1" applyAlignment="1">
      <alignment vertical="center"/>
    </xf>
    <xf numFmtId="0" fontId="60" fillId="0" borderId="0" xfId="0" applyFont="1" applyBorder="1" applyAlignment="1">
      <alignment vertical="center"/>
    </xf>
    <xf numFmtId="0" fontId="4" fillId="0" borderId="47" xfId="0" applyFont="1" applyBorder="1" applyAlignment="1">
      <alignment vertical="center"/>
    </xf>
    <xf numFmtId="0" fontId="60" fillId="0" borderId="1" xfId="0" applyFont="1" applyBorder="1" applyAlignment="1">
      <alignment vertical="center"/>
    </xf>
    <xf numFmtId="0" fontId="60" fillId="0" borderId="18" xfId="0" applyFont="1" applyBorder="1" applyAlignment="1">
      <alignment vertical="center"/>
    </xf>
    <xf numFmtId="0" fontId="60" fillId="0" borderId="2" xfId="0" applyFont="1" applyBorder="1" applyAlignment="1">
      <alignment vertical="center"/>
    </xf>
    <xf numFmtId="0" fontId="60" fillId="0" borderId="27" xfId="0" applyFont="1" applyBorder="1" applyAlignment="1">
      <alignment vertical="center"/>
    </xf>
    <xf numFmtId="0" fontId="60" fillId="0" borderId="33" xfId="0" applyFont="1" applyBorder="1" applyAlignment="1">
      <alignment vertical="center"/>
    </xf>
    <xf numFmtId="0" fontId="60" fillId="0" borderId="26" xfId="0" applyFont="1" applyBorder="1" applyAlignment="1">
      <alignment vertical="center"/>
    </xf>
    <xf numFmtId="0" fontId="60" fillId="0" borderId="36" xfId="0" applyFont="1" applyBorder="1" applyAlignment="1">
      <alignment vertical="center"/>
    </xf>
    <xf numFmtId="0" fontId="60" fillId="3" borderId="18" xfId="0" applyFont="1" applyFill="1" applyBorder="1" applyAlignment="1">
      <alignment vertical="center"/>
    </xf>
    <xf numFmtId="0" fontId="60" fillId="3" borderId="2" xfId="0" applyFont="1" applyFill="1" applyBorder="1" applyAlignment="1">
      <alignment vertical="center"/>
    </xf>
    <xf numFmtId="0" fontId="60" fillId="3" borderId="27" xfId="0" applyFont="1" applyFill="1" applyBorder="1" applyAlignment="1">
      <alignment vertical="center"/>
    </xf>
    <xf numFmtId="0" fontId="60" fillId="0" borderId="16" xfId="0" applyFont="1" applyBorder="1" applyAlignment="1">
      <alignment vertical="center"/>
    </xf>
    <xf numFmtId="0" fontId="60" fillId="0" borderId="9" xfId="0" applyFont="1" applyBorder="1" applyAlignment="1">
      <alignment vertical="center"/>
    </xf>
    <xf numFmtId="0" fontId="60" fillId="0" borderId="47" xfId="0" applyFont="1" applyBorder="1" applyAlignment="1">
      <alignment vertical="center"/>
    </xf>
    <xf numFmtId="0" fontId="60" fillId="0" borderId="28" xfId="0" applyFont="1" applyFill="1" applyBorder="1" applyAlignment="1">
      <alignment vertical="center"/>
    </xf>
    <xf numFmtId="0" fontId="60" fillId="0" borderId="26" xfId="0" applyFont="1" applyFill="1" applyBorder="1" applyAlignment="1">
      <alignment vertical="center"/>
    </xf>
    <xf numFmtId="0" fontId="60" fillId="3" borderId="0" xfId="0" applyFont="1" applyFill="1" applyBorder="1" applyAlignment="1">
      <alignment vertical="center"/>
    </xf>
    <xf numFmtId="0" fontId="60" fillId="3" borderId="49" xfId="0" applyFont="1" applyFill="1" applyBorder="1" applyAlignment="1">
      <alignment vertical="center"/>
    </xf>
    <xf numFmtId="0" fontId="60" fillId="0" borderId="33" xfId="0" applyFont="1" applyFill="1" applyBorder="1" applyAlignment="1">
      <alignment vertical="center"/>
    </xf>
    <xf numFmtId="0" fontId="60" fillId="0" borderId="33" xfId="0" applyFont="1" applyFill="1" applyBorder="1" applyAlignment="1">
      <alignment horizontal="right" vertical="center"/>
    </xf>
    <xf numFmtId="0" fontId="60" fillId="0" borderId="30" xfId="0" applyFont="1" applyFill="1" applyBorder="1" applyAlignment="1">
      <alignment vertical="center"/>
    </xf>
    <xf numFmtId="0" fontId="60" fillId="0" borderId="26" xfId="0" applyFont="1" applyFill="1" applyBorder="1" applyAlignment="1">
      <alignment horizontal="right" vertical="center"/>
    </xf>
    <xf numFmtId="0" fontId="60" fillId="0" borderId="29" xfId="0" applyFont="1" applyFill="1" applyBorder="1" applyAlignment="1">
      <alignment vertical="center"/>
    </xf>
    <xf numFmtId="0" fontId="6" fillId="0" borderId="53" xfId="43" applyFont="1" applyBorder="1" applyAlignment="1">
      <alignment horizontal="center" vertical="center" shrinkToFit="1"/>
    </xf>
    <xf numFmtId="177" fontId="6" fillId="0" borderId="0" xfId="43" applyNumberFormat="1" applyFont="1" applyFill="1" applyBorder="1" applyAlignment="1">
      <alignment vertical="center"/>
    </xf>
    <xf numFmtId="0" fontId="60" fillId="0" borderId="0" xfId="0" applyFont="1" applyBorder="1" applyAlignment="1">
      <alignment vertical="center" shrinkToFit="1"/>
    </xf>
    <xf numFmtId="0" fontId="21" fillId="0" borderId="0" xfId="43" applyFont="1" applyBorder="1" applyAlignment="1">
      <alignment horizontal="center" vertical="center" shrinkToFit="1"/>
    </xf>
    <xf numFmtId="0" fontId="7" fillId="7" borderId="4" xfId="43" applyFont="1" applyFill="1" applyBorder="1" applyAlignment="1">
      <alignment vertical="center"/>
    </xf>
    <xf numFmtId="0" fontId="7" fillId="7" borderId="3" xfId="43" applyFont="1" applyFill="1" applyBorder="1" applyAlignment="1">
      <alignment vertical="center"/>
    </xf>
    <xf numFmtId="0" fontId="7" fillId="7" borderId="3" xfId="43" applyFont="1" applyFill="1" applyBorder="1" applyAlignment="1">
      <alignment vertical="center" shrinkToFit="1"/>
    </xf>
    <xf numFmtId="0" fontId="4" fillId="0" borderId="54" xfId="43" applyFont="1" applyBorder="1" applyAlignment="1">
      <alignment horizontal="left" vertical="center"/>
    </xf>
    <xf numFmtId="0" fontId="4" fillId="7" borderId="55" xfId="43" applyFont="1" applyFill="1" applyBorder="1" applyAlignment="1">
      <alignment vertical="center"/>
    </xf>
    <xf numFmtId="0" fontId="4" fillId="7" borderId="56" xfId="43" applyFont="1" applyFill="1" applyBorder="1" applyAlignment="1">
      <alignment vertical="center"/>
    </xf>
    <xf numFmtId="0" fontId="4" fillId="7" borderId="56" xfId="43" applyFont="1" applyFill="1" applyBorder="1" applyAlignment="1">
      <alignment vertical="center" shrinkToFit="1"/>
    </xf>
    <xf numFmtId="0" fontId="4" fillId="0" borderId="10" xfId="43" applyFont="1" applyBorder="1" applyAlignment="1">
      <alignment horizontal="left" vertical="center"/>
    </xf>
    <xf numFmtId="0" fontId="4" fillId="7" borderId="57" xfId="43" applyFont="1" applyFill="1" applyBorder="1" applyAlignment="1">
      <alignment vertical="center"/>
    </xf>
    <xf numFmtId="0" fontId="4" fillId="7" borderId="58" xfId="43" applyFont="1" applyFill="1" applyBorder="1" applyAlignment="1">
      <alignment vertical="center"/>
    </xf>
    <xf numFmtId="0" fontId="4" fillId="7" borderId="58" xfId="43" applyFont="1" applyFill="1" applyBorder="1" applyAlignment="1">
      <alignment vertical="center" shrinkToFit="1"/>
    </xf>
    <xf numFmtId="0" fontId="4" fillId="0" borderId="28" xfId="43" applyFont="1" applyBorder="1" applyAlignment="1">
      <alignment horizontal="left" vertical="center" shrinkToFit="1"/>
    </xf>
    <xf numFmtId="0" fontId="4" fillId="0" borderId="28" xfId="43" applyFont="1" applyBorder="1" applyAlignment="1">
      <alignment horizontal="left" vertical="center"/>
    </xf>
    <xf numFmtId="0" fontId="4" fillId="7" borderId="59" xfId="43" applyFont="1" applyFill="1" applyBorder="1" applyAlignment="1">
      <alignment vertical="center"/>
    </xf>
    <xf numFmtId="0" fontId="4" fillId="7" borderId="60" xfId="43" applyFont="1" applyFill="1" applyBorder="1" applyAlignment="1">
      <alignment vertical="center"/>
    </xf>
    <xf numFmtId="0" fontId="4" fillId="7" borderId="61" xfId="43" applyFont="1" applyFill="1" applyBorder="1" applyAlignment="1">
      <alignment vertical="center"/>
    </xf>
    <xf numFmtId="0" fontId="4" fillId="7" borderId="62" xfId="43" applyFont="1" applyFill="1" applyBorder="1" applyAlignment="1">
      <alignment vertical="center"/>
    </xf>
    <xf numFmtId="0" fontId="4" fillId="7" borderId="61" xfId="43" applyFont="1" applyFill="1" applyBorder="1" applyAlignment="1">
      <alignment vertical="center" shrinkToFit="1"/>
    </xf>
    <xf numFmtId="0" fontId="4" fillId="7" borderId="62" xfId="43" applyFont="1" applyFill="1" applyBorder="1" applyAlignment="1">
      <alignment vertical="center" shrinkToFit="1"/>
    </xf>
    <xf numFmtId="0" fontId="4" fillId="7" borderId="8" xfId="43" applyFont="1" applyFill="1" applyBorder="1" applyAlignment="1">
      <alignment vertical="center" shrinkToFit="1"/>
    </xf>
    <xf numFmtId="0" fontId="4" fillId="7" borderId="0" xfId="43" applyFont="1" applyFill="1" applyAlignment="1">
      <alignment vertical="center" shrinkToFit="1"/>
    </xf>
    <xf numFmtId="0" fontId="4" fillId="0" borderId="34" xfId="43" applyFont="1" applyBorder="1" applyAlignment="1">
      <alignment horizontal="left" vertical="center"/>
    </xf>
    <xf numFmtId="0" fontId="4" fillId="0" borderId="10" xfId="43" applyFont="1" applyBorder="1" applyAlignment="1">
      <alignment horizontal="right" vertical="center" shrinkToFit="1"/>
    </xf>
    <xf numFmtId="0" fontId="23" fillId="0" borderId="47" xfId="43" applyFont="1" applyBorder="1" applyAlignment="1">
      <alignment horizontal="center" vertical="center" wrapText="1" shrinkToFit="1"/>
    </xf>
    <xf numFmtId="0" fontId="22" fillId="0" borderId="0" xfId="43" applyFont="1" applyAlignment="1">
      <alignment horizontal="left" vertical="center"/>
    </xf>
    <xf numFmtId="0" fontId="22" fillId="0" borderId="0" xfId="43" applyFont="1" applyAlignment="1">
      <alignment vertical="center"/>
    </xf>
    <xf numFmtId="0" fontId="22" fillId="0" borderId="0" xfId="43" applyFont="1" applyAlignment="1">
      <alignment vertical="center" shrinkToFit="1"/>
    </xf>
    <xf numFmtId="0" fontId="22" fillId="3" borderId="0" xfId="43" applyFont="1" applyFill="1" applyBorder="1" applyAlignment="1">
      <alignment horizontal="left" vertical="center"/>
    </xf>
    <xf numFmtId="0" fontId="4" fillId="3" borderId="33" xfId="43" applyFont="1" applyFill="1" applyBorder="1" applyAlignment="1">
      <alignment horizontal="center" vertical="center" shrinkToFit="1"/>
    </xf>
    <xf numFmtId="0" fontId="4" fillId="3" borderId="9" xfId="43" applyFont="1" applyFill="1" applyBorder="1" applyAlignment="1">
      <alignment horizontal="center" vertical="center" shrinkToFit="1"/>
    </xf>
    <xf numFmtId="0" fontId="62" fillId="0" borderId="0" xfId="0" applyFont="1" applyBorder="1" applyAlignment="1">
      <alignment vertical="center"/>
    </xf>
    <xf numFmtId="0" fontId="65" fillId="0" borderId="18" xfId="0" applyFont="1" applyBorder="1" applyAlignment="1">
      <alignment vertical="center"/>
    </xf>
    <xf numFmtId="0" fontId="65" fillId="3" borderId="8" xfId="0" applyFont="1" applyFill="1" applyBorder="1" applyAlignment="1">
      <alignment vertical="center"/>
    </xf>
    <xf numFmtId="0" fontId="65" fillId="3" borderId="18" xfId="0" applyFont="1" applyFill="1" applyBorder="1" applyAlignment="1">
      <alignment vertical="center"/>
    </xf>
    <xf numFmtId="0" fontId="65" fillId="3" borderId="15" xfId="0" applyFont="1" applyFill="1" applyBorder="1" applyAlignment="1">
      <alignment vertical="center"/>
    </xf>
    <xf numFmtId="0" fontId="65" fillId="3" borderId="36" xfId="0" applyFont="1" applyFill="1" applyBorder="1" applyAlignment="1">
      <alignment vertical="center"/>
    </xf>
    <xf numFmtId="0" fontId="65" fillId="3" borderId="1" xfId="0" applyFont="1" applyFill="1" applyBorder="1" applyAlignment="1">
      <alignment vertical="center"/>
    </xf>
    <xf numFmtId="0" fontId="65" fillId="3" borderId="19" xfId="0" applyFont="1" applyFill="1" applyBorder="1" applyAlignment="1">
      <alignment vertical="center"/>
    </xf>
    <xf numFmtId="0" fontId="65" fillId="3" borderId="0" xfId="0" applyFont="1" applyFill="1" applyBorder="1" applyAlignment="1">
      <alignment vertical="center"/>
    </xf>
    <xf numFmtId="0" fontId="65" fillId="3" borderId="49" xfId="0" applyFont="1" applyFill="1" applyBorder="1" applyAlignment="1">
      <alignment vertical="center"/>
    </xf>
    <xf numFmtId="0" fontId="65" fillId="0" borderId="8" xfId="0" applyFont="1" applyFill="1" applyBorder="1" applyAlignment="1">
      <alignment vertical="center"/>
    </xf>
    <xf numFmtId="0" fontId="65" fillId="0" borderId="18" xfId="0" applyFont="1" applyFill="1" applyBorder="1" applyAlignment="1">
      <alignment vertical="center"/>
    </xf>
    <xf numFmtId="0" fontId="65" fillId="0" borderId="36" xfId="0" applyFont="1" applyFill="1" applyBorder="1" applyAlignment="1">
      <alignment vertical="center"/>
    </xf>
    <xf numFmtId="0" fontId="65" fillId="0" borderId="1" xfId="0" applyFont="1" applyFill="1" applyBorder="1" applyAlignment="1">
      <alignment vertical="center"/>
    </xf>
    <xf numFmtId="0" fontId="4" fillId="6" borderId="53" xfId="0" applyFont="1" applyFill="1" applyBorder="1" applyAlignment="1">
      <alignment vertical="center"/>
    </xf>
    <xf numFmtId="0" fontId="0" fillId="0" borderId="53" xfId="0" applyFont="1" applyBorder="1" applyAlignment="1">
      <alignment vertical="center"/>
    </xf>
    <xf numFmtId="0" fontId="0" fillId="6" borderId="53" xfId="0" applyFont="1" applyFill="1" applyBorder="1" applyAlignment="1">
      <alignment vertical="center"/>
    </xf>
    <xf numFmtId="0" fontId="60" fillId="0" borderId="34" xfId="0" applyFont="1" applyFill="1" applyBorder="1" applyAlignment="1">
      <alignment vertical="center"/>
    </xf>
    <xf numFmtId="0" fontId="62" fillId="3" borderId="8" xfId="0" applyFont="1" applyFill="1" applyBorder="1" applyAlignment="1">
      <alignment vertical="center"/>
    </xf>
    <xf numFmtId="0" fontId="0" fillId="3" borderId="18" xfId="0" applyFill="1" applyBorder="1">
      <alignment vertical="center"/>
    </xf>
    <xf numFmtId="0" fontId="0" fillId="3" borderId="4" xfId="0" applyFill="1" applyBorder="1">
      <alignment vertical="center"/>
    </xf>
    <xf numFmtId="0" fontId="4" fillId="3" borderId="0" xfId="43" applyFont="1" applyFill="1" applyBorder="1" applyAlignment="1">
      <alignment vertical="center"/>
    </xf>
    <xf numFmtId="0" fontId="4" fillId="0" borderId="33" xfId="43" applyFont="1" applyBorder="1" applyAlignment="1">
      <alignment horizontal="center" vertical="center" shrinkToFit="1"/>
    </xf>
    <xf numFmtId="0" fontId="4" fillId="0" borderId="9" xfId="43" applyFont="1" applyBorder="1" applyAlignment="1">
      <alignment horizontal="center" vertical="center" shrinkToFit="1"/>
    </xf>
    <xf numFmtId="0" fontId="60" fillId="0" borderId="49" xfId="0" applyFont="1" applyBorder="1" applyAlignment="1">
      <alignment vertical="center"/>
    </xf>
    <xf numFmtId="0" fontId="4" fillId="0" borderId="15" xfId="0" applyFont="1" applyBorder="1" applyAlignment="1">
      <alignment vertical="center"/>
    </xf>
    <xf numFmtId="0" fontId="60" fillId="0" borderId="19" xfId="0" applyFont="1" applyBorder="1" applyAlignment="1">
      <alignment vertical="center"/>
    </xf>
    <xf numFmtId="0" fontId="60" fillId="3" borderId="3" xfId="0" applyFont="1" applyFill="1" applyBorder="1" applyAlignment="1">
      <alignment vertical="center"/>
    </xf>
    <xf numFmtId="0" fontId="60" fillId="3" borderId="36" xfId="0" applyFont="1" applyFill="1" applyBorder="1" applyAlignment="1">
      <alignment vertical="center"/>
    </xf>
    <xf numFmtId="0" fontId="60" fillId="3" borderId="1" xfId="0" applyFont="1" applyFill="1" applyBorder="1" applyAlignment="1">
      <alignment vertical="center"/>
    </xf>
    <xf numFmtId="0" fontId="60" fillId="3" borderId="19" xfId="0" applyFont="1" applyFill="1" applyBorder="1" applyAlignment="1">
      <alignment vertical="center"/>
    </xf>
    <xf numFmtId="0" fontId="65" fillId="3" borderId="27" xfId="0" applyFont="1" applyFill="1" applyBorder="1" applyAlignment="1">
      <alignment vertical="center"/>
    </xf>
    <xf numFmtId="0" fontId="26" fillId="0" borderId="0" xfId="43" applyFont="1" applyAlignment="1">
      <alignment horizontal="left" vertical="center"/>
    </xf>
    <xf numFmtId="0" fontId="60" fillId="0" borderId="27" xfId="0" applyFont="1" applyFill="1" applyBorder="1" applyAlignment="1">
      <alignment vertical="center"/>
    </xf>
    <xf numFmtId="0" fontId="64" fillId="0" borderId="27" xfId="0" applyFont="1" applyFill="1" applyBorder="1" applyAlignment="1">
      <alignment vertical="center"/>
    </xf>
    <xf numFmtId="0" fontId="60" fillId="0" borderId="0" xfId="0" applyFont="1" applyFill="1" applyBorder="1" applyAlignment="1">
      <alignment vertical="center"/>
    </xf>
    <xf numFmtId="0" fontId="60" fillId="0" borderId="47" xfId="0" applyFont="1" applyFill="1" applyBorder="1" applyAlignment="1">
      <alignment vertical="center"/>
    </xf>
    <xf numFmtId="0" fontId="61" fillId="0" borderId="27" xfId="0" applyFont="1" applyFill="1" applyBorder="1" applyAlignment="1">
      <alignment vertical="center"/>
    </xf>
    <xf numFmtId="0" fontId="60" fillId="0" borderId="36" xfId="0" applyFont="1" applyFill="1" applyBorder="1" applyAlignment="1">
      <alignment vertical="center"/>
    </xf>
    <xf numFmtId="0" fontId="4" fillId="0" borderId="0" xfId="0" applyFont="1" applyFill="1" applyBorder="1" applyAlignment="1">
      <alignment vertical="center"/>
    </xf>
    <xf numFmtId="0" fontId="4" fillId="0" borderId="18" xfId="0" applyFont="1" applyFill="1" applyBorder="1" applyAlignment="1">
      <alignment vertical="center"/>
    </xf>
    <xf numFmtId="0" fontId="60" fillId="0" borderId="2" xfId="0" applyFont="1" applyFill="1" applyBorder="1" applyAlignment="1">
      <alignment vertical="center"/>
    </xf>
    <xf numFmtId="0" fontId="60" fillId="0" borderId="3" xfId="0" applyFont="1" applyFill="1" applyBorder="1" applyAlignment="1">
      <alignment vertical="center"/>
    </xf>
    <xf numFmtId="0" fontId="64" fillId="0" borderId="18" xfId="0" applyFont="1" applyFill="1" applyBorder="1" applyAlignment="1">
      <alignment vertical="center"/>
    </xf>
    <xf numFmtId="0" fontId="60" fillId="0" borderId="18" xfId="0" applyFont="1" applyFill="1" applyBorder="1" applyAlignment="1">
      <alignment vertical="center"/>
    </xf>
    <xf numFmtId="0" fontId="4" fillId="0" borderId="49" xfId="0" applyFont="1" applyFill="1" applyBorder="1" applyAlignment="1">
      <alignment vertical="center"/>
    </xf>
    <xf numFmtId="0" fontId="60" fillId="0" borderId="16" xfId="0" applyFont="1" applyFill="1" applyBorder="1" applyAlignment="1">
      <alignment vertical="center"/>
    </xf>
    <xf numFmtId="0" fontId="61" fillId="0" borderId="18" xfId="0" applyFont="1" applyFill="1" applyBorder="1" applyAlignment="1">
      <alignment vertical="center"/>
    </xf>
    <xf numFmtId="0" fontId="62" fillId="0" borderId="4" xfId="0" applyFont="1" applyFill="1" applyBorder="1" applyAlignment="1">
      <alignment horizontal="right" vertical="center"/>
    </xf>
    <xf numFmtId="0" fontId="63" fillId="0" borderId="18" xfId="0" applyFont="1" applyFill="1" applyBorder="1" applyAlignment="1">
      <alignment vertical="center"/>
    </xf>
    <xf numFmtId="0" fontId="62" fillId="0" borderId="2" xfId="0" applyFont="1" applyFill="1" applyBorder="1" applyAlignment="1">
      <alignment horizontal="left" vertical="center"/>
    </xf>
    <xf numFmtId="0" fontId="0" fillId="0" borderId="34" xfId="0" applyFont="1" applyFill="1" applyBorder="1" applyAlignment="1">
      <alignment horizontal="center" vertical="center"/>
    </xf>
    <xf numFmtId="0" fontId="0" fillId="0" borderId="28" xfId="0" applyFont="1" applyFill="1" applyBorder="1" applyAlignment="1">
      <alignment horizontal="center" vertical="center"/>
    </xf>
    <xf numFmtId="0" fontId="64" fillId="0" borderId="18" xfId="0" applyFont="1" applyFill="1" applyBorder="1" applyAlignment="1">
      <alignment horizontal="left" vertical="center"/>
    </xf>
    <xf numFmtId="0" fontId="65" fillId="0" borderId="18" xfId="0" applyFont="1" applyFill="1" applyBorder="1" applyAlignment="1">
      <alignment horizontal="center" vertical="center"/>
    </xf>
    <xf numFmtId="0" fontId="60" fillId="0" borderId="18" xfId="0" applyFont="1" applyFill="1" applyBorder="1" applyAlignment="1">
      <alignment horizontal="center" vertical="center"/>
    </xf>
    <xf numFmtId="0" fontId="60" fillId="0" borderId="49" xfId="0" applyFont="1" applyFill="1" applyBorder="1" applyAlignment="1">
      <alignment vertical="center"/>
    </xf>
    <xf numFmtId="0" fontId="65" fillId="0" borderId="4" xfId="0" applyFont="1" applyBorder="1" applyAlignment="1">
      <alignment vertical="center"/>
    </xf>
    <xf numFmtId="0" fontId="26" fillId="0" borderId="28" xfId="0" applyFont="1" applyBorder="1" applyAlignment="1">
      <alignment vertical="center"/>
    </xf>
    <xf numFmtId="0" fontId="26" fillId="0" borderId="34" xfId="0" applyFont="1" applyBorder="1" applyAlignment="1">
      <alignment vertical="center"/>
    </xf>
    <xf numFmtId="0" fontId="26" fillId="0" borderId="10" xfId="0" applyFont="1" applyBorder="1" applyAlignment="1">
      <alignment vertical="center"/>
    </xf>
    <xf numFmtId="0" fontId="63" fillId="0" borderId="8" xfId="0" applyFont="1" applyBorder="1" applyAlignment="1">
      <alignment horizontal="center" vertical="center"/>
    </xf>
    <xf numFmtId="0" fontId="63" fillId="0" borderId="18" xfId="0" applyFont="1" applyBorder="1" applyAlignment="1">
      <alignment vertical="center"/>
    </xf>
    <xf numFmtId="0" fontId="79" fillId="3" borderId="0" xfId="45" applyFont="1" applyFill="1" applyBorder="1" applyAlignment="1" applyProtection="1">
      <alignment horizontal="right" vertical="center"/>
      <protection locked="0"/>
    </xf>
    <xf numFmtId="0" fontId="80" fillId="0" borderId="0" xfId="45" applyFont="1" applyAlignment="1">
      <alignment vertical="center"/>
    </xf>
    <xf numFmtId="49" fontId="1" fillId="0" borderId="0" xfId="45" applyNumberFormat="1" applyFont="1" applyAlignment="1">
      <alignment vertical="top"/>
    </xf>
    <xf numFmtId="0" fontId="41" fillId="0" borderId="12" xfId="45" applyNumberFormat="1" applyFont="1" applyFill="1" applyBorder="1" applyAlignment="1">
      <alignment horizontal="left" vertical="top"/>
    </xf>
    <xf numFmtId="0" fontId="79" fillId="0" borderId="0" xfId="45" applyFont="1" applyBorder="1" applyAlignment="1">
      <alignment horizontal="left" vertical="center"/>
    </xf>
    <xf numFmtId="0" fontId="41" fillId="0" borderId="0" xfId="45" applyFont="1" applyBorder="1" applyAlignment="1">
      <alignment horizontal="center" vertical="center"/>
    </xf>
    <xf numFmtId="0" fontId="81" fillId="0" borderId="0" xfId="45" applyFont="1" applyBorder="1" applyAlignment="1">
      <alignment horizontal="center" vertical="center"/>
    </xf>
    <xf numFmtId="0" fontId="82" fillId="0" borderId="0" xfId="45" applyNumberFormat="1" applyFont="1" applyFill="1" applyAlignment="1">
      <alignment horizontal="right" vertical="center"/>
    </xf>
    <xf numFmtId="49" fontId="20" fillId="0" borderId="0" xfId="45" applyNumberFormat="1" applyFont="1" applyFill="1" applyAlignment="1">
      <alignment vertical="top"/>
    </xf>
    <xf numFmtId="49" fontId="1" fillId="0" borderId="0" xfId="45" applyNumberFormat="1" applyFont="1" applyAlignment="1">
      <alignment horizontal="center" vertical="top"/>
    </xf>
    <xf numFmtId="49" fontId="83" fillId="0" borderId="0" xfId="45" applyNumberFormat="1" applyFont="1" applyAlignment="1">
      <alignment vertical="top"/>
    </xf>
    <xf numFmtId="49" fontId="83" fillId="0" borderId="0" xfId="45" applyNumberFormat="1" applyFont="1" applyAlignment="1">
      <alignment horizontal="center" vertical="top"/>
    </xf>
    <xf numFmtId="0" fontId="83" fillId="0" borderId="0" xfId="45" applyFont="1" applyBorder="1" applyAlignment="1">
      <alignment vertical="center"/>
    </xf>
    <xf numFmtId="0" fontId="83" fillId="0" borderId="0" xfId="45" applyFont="1" applyBorder="1" applyAlignment="1">
      <alignment horizontal="center" vertical="center"/>
    </xf>
    <xf numFmtId="183" fontId="83" fillId="0" borderId="0" xfId="45" applyNumberFormat="1" applyFont="1" applyBorder="1" applyAlignment="1">
      <alignment horizontal="center" vertical="center"/>
    </xf>
    <xf numFmtId="49" fontId="73" fillId="0" borderId="12" xfId="45" applyNumberFormat="1" applyFont="1" applyFill="1" applyBorder="1" applyAlignment="1" applyProtection="1">
      <alignment vertical="top"/>
      <protection locked="0"/>
    </xf>
    <xf numFmtId="49" fontId="73" fillId="0" borderId="12" xfId="45" applyNumberFormat="1" applyFont="1" applyFill="1" applyBorder="1" applyAlignment="1" applyProtection="1">
      <alignment vertical="center"/>
      <protection locked="0"/>
    </xf>
    <xf numFmtId="0" fontId="41" fillId="0" borderId="12" xfId="45" applyFont="1" applyFill="1" applyBorder="1" applyAlignment="1" applyProtection="1">
      <alignment horizontal="left" vertical="center"/>
      <protection locked="0"/>
    </xf>
    <xf numFmtId="0" fontId="41" fillId="0" borderId="12" xfId="45" applyFont="1" applyFill="1" applyBorder="1" applyAlignment="1" applyProtection="1">
      <alignment vertical="center"/>
      <protection locked="0"/>
    </xf>
    <xf numFmtId="0" fontId="81" fillId="0" borderId="12" xfId="45" applyFont="1" applyFill="1" applyBorder="1" applyAlignment="1" applyProtection="1">
      <alignment horizontal="left" vertical="center"/>
      <protection locked="0"/>
    </xf>
    <xf numFmtId="0" fontId="82" fillId="0" borderId="12" xfId="45" applyFont="1" applyFill="1" applyBorder="1" applyAlignment="1" applyProtection="1">
      <alignment horizontal="center" vertical="center"/>
      <protection locked="0"/>
    </xf>
    <xf numFmtId="49" fontId="82" fillId="0" borderId="0" xfId="45" applyNumberFormat="1" applyFont="1" applyAlignment="1" applyProtection="1">
      <alignment horizontal="center" vertical="center"/>
      <protection locked="0"/>
    </xf>
    <xf numFmtId="0" fontId="82" fillId="3" borderId="0" xfId="45" applyFont="1" applyFill="1" applyBorder="1" applyAlignment="1" applyProtection="1">
      <alignment horizontal="center" vertical="center"/>
      <protection locked="0"/>
    </xf>
    <xf numFmtId="0" fontId="82" fillId="0" borderId="0" xfId="45" applyFont="1" applyAlignment="1">
      <alignment horizontal="center" vertical="center"/>
    </xf>
    <xf numFmtId="49" fontId="82" fillId="0" borderId="0" xfId="45" applyNumberFormat="1" applyFont="1" applyAlignment="1">
      <alignment horizontal="center" vertical="center"/>
    </xf>
    <xf numFmtId="0" fontId="72" fillId="0" borderId="46" xfId="45" applyNumberFormat="1" applyFont="1" applyFill="1" applyBorder="1" applyAlignment="1">
      <alignment horizontal="center" vertical="center"/>
    </xf>
    <xf numFmtId="0" fontId="72" fillId="0" borderId="0" xfId="45" applyNumberFormat="1" applyFont="1" applyFill="1" applyBorder="1" applyAlignment="1">
      <alignment horizontal="center" vertical="center"/>
    </xf>
    <xf numFmtId="49" fontId="82" fillId="0" borderId="0" xfId="45" applyNumberFormat="1" applyFont="1" applyFill="1" applyAlignment="1">
      <alignment horizontal="center" vertical="center"/>
    </xf>
    <xf numFmtId="49" fontId="83" fillId="0" borderId="0" xfId="45" applyNumberFormat="1" applyFont="1" applyAlignment="1">
      <alignment horizontal="center" vertical="center"/>
    </xf>
    <xf numFmtId="49" fontId="1" fillId="0" borderId="0" xfId="45" applyNumberFormat="1" applyFont="1" applyAlignment="1">
      <alignment horizontal="center" vertical="center"/>
    </xf>
    <xf numFmtId="0" fontId="82" fillId="0" borderId="0" xfId="45" applyFont="1" applyBorder="1" applyAlignment="1">
      <alignment horizontal="center" vertical="center"/>
    </xf>
    <xf numFmtId="183" fontId="82" fillId="0" borderId="0" xfId="45" applyNumberFormat="1" applyFont="1" applyBorder="1" applyAlignment="1">
      <alignment horizontal="center" vertical="center"/>
    </xf>
    <xf numFmtId="183" fontId="85" fillId="0" borderId="100" xfId="46" applyNumberFormat="1" applyFont="1" applyFill="1" applyBorder="1" applyAlignment="1" applyProtection="1">
      <alignment horizontal="center" vertical="center" shrinkToFit="1"/>
    </xf>
    <xf numFmtId="0" fontId="86" fillId="0" borderId="35" xfId="46" applyFont="1" applyFill="1" applyBorder="1" applyAlignment="1" applyProtection="1">
      <alignment horizontal="left" vertical="center" shrinkToFit="1"/>
      <protection locked="0"/>
    </xf>
    <xf numFmtId="0" fontId="86" fillId="0" borderId="0" xfId="46" applyFont="1" applyFill="1" applyBorder="1" applyAlignment="1" applyProtection="1">
      <alignment horizontal="left" vertical="center" shrinkToFit="1"/>
      <protection locked="0"/>
    </xf>
    <xf numFmtId="0" fontId="1" fillId="0" borderId="0" xfId="45" applyNumberFormat="1" applyFont="1" applyAlignment="1">
      <alignment horizontal="right" vertical="top"/>
    </xf>
    <xf numFmtId="0" fontId="3" fillId="3" borderId="104" xfId="46" applyFont="1" applyFill="1" applyBorder="1" applyAlignment="1">
      <alignment horizontal="center" vertical="center" shrinkToFit="1"/>
    </xf>
    <xf numFmtId="0" fontId="3" fillId="3" borderId="106" xfId="46" applyFont="1" applyFill="1" applyBorder="1" applyAlignment="1">
      <alignment horizontal="center" vertical="center" shrinkToFit="1"/>
    </xf>
    <xf numFmtId="0" fontId="34" fillId="0" borderId="0" xfId="46" applyFont="1" applyFill="1" applyBorder="1" applyAlignment="1">
      <alignment horizontal="center" vertical="center" shrinkToFit="1"/>
    </xf>
    <xf numFmtId="0" fontId="83" fillId="0" borderId="0" xfId="45" applyNumberFormat="1" applyFont="1" applyAlignment="1">
      <alignment horizontal="right" vertical="top"/>
    </xf>
    <xf numFmtId="49" fontId="16" fillId="0" borderId="8" xfId="45" applyNumberFormat="1" applyFont="1" applyFill="1" applyBorder="1" applyAlignment="1">
      <alignment vertical="center" shrinkToFit="1"/>
    </xf>
    <xf numFmtId="49" fontId="16" fillId="0" borderId="110" xfId="45" applyNumberFormat="1" applyFont="1" applyFill="1" applyBorder="1" applyAlignment="1">
      <alignment horizontal="center" vertical="center" shrinkToFit="1"/>
    </xf>
    <xf numFmtId="49" fontId="42" fillId="0" borderId="8" xfId="45" applyNumberFormat="1" applyFont="1" applyBorder="1" applyAlignment="1">
      <alignment vertical="center" shrinkToFit="1"/>
    </xf>
    <xf numFmtId="49" fontId="16" fillId="0" borderId="112" xfId="45" applyNumberFormat="1" applyFont="1" applyBorder="1" applyAlignment="1">
      <alignment horizontal="center" vertical="center" shrinkToFit="1"/>
    </xf>
    <xf numFmtId="185" fontId="83" fillId="0" borderId="53" xfId="45" applyNumberFormat="1" applyFont="1" applyBorder="1" applyAlignment="1">
      <alignment horizontal="center" vertical="center"/>
    </xf>
    <xf numFmtId="185" fontId="88" fillId="0" borderId="53" xfId="45" applyNumberFormat="1" applyFont="1" applyFill="1" applyBorder="1" applyAlignment="1">
      <alignment horizontal="center" vertical="center"/>
    </xf>
    <xf numFmtId="0" fontId="16" fillId="0" borderId="70" xfId="45" applyNumberFormat="1" applyFont="1" applyFill="1" applyBorder="1" applyAlignment="1" applyProtection="1">
      <alignment horizontal="left" vertical="center" shrinkToFit="1"/>
      <protection locked="0"/>
    </xf>
    <xf numFmtId="185" fontId="16" fillId="0" borderId="117" xfId="45" applyNumberFormat="1" applyFont="1" applyFill="1" applyBorder="1" applyAlignment="1" applyProtection="1">
      <alignment horizontal="center" vertical="center"/>
      <protection locked="0"/>
    </xf>
    <xf numFmtId="49" fontId="16" fillId="0" borderId="70" xfId="45" applyNumberFormat="1" applyFont="1" applyFill="1" applyBorder="1" applyAlignment="1">
      <alignment horizontal="left" vertical="center" shrinkToFit="1"/>
    </xf>
    <xf numFmtId="0" fontId="16" fillId="0" borderId="117" xfId="45" applyNumberFormat="1" applyFont="1" applyFill="1" applyBorder="1" applyAlignment="1">
      <alignment horizontal="center" vertical="center"/>
    </xf>
    <xf numFmtId="49" fontId="16" fillId="0" borderId="70" xfId="45" applyNumberFormat="1" applyFont="1" applyBorder="1" applyAlignment="1">
      <alignment horizontal="left" vertical="center" shrinkToFit="1"/>
    </xf>
    <xf numFmtId="0" fontId="16" fillId="0" borderId="119" xfId="45" applyNumberFormat="1" applyFont="1" applyBorder="1" applyAlignment="1">
      <alignment horizontal="center" vertical="center"/>
    </xf>
    <xf numFmtId="0" fontId="16" fillId="0" borderId="10" xfId="45" applyNumberFormat="1" applyFont="1" applyFill="1" applyBorder="1" applyAlignment="1">
      <alignment horizontal="left" vertical="center" shrinkToFit="1"/>
    </xf>
    <xf numFmtId="185" fontId="19" fillId="0" borderId="117" xfId="45" applyNumberFormat="1" applyFont="1" applyFill="1" applyBorder="1" applyAlignment="1">
      <alignment horizontal="center" vertical="center"/>
    </xf>
    <xf numFmtId="0" fontId="16" fillId="0" borderId="10" xfId="45" applyNumberFormat="1" applyFont="1" applyBorder="1" applyAlignment="1">
      <alignment horizontal="left" vertical="center" shrinkToFit="1"/>
    </xf>
    <xf numFmtId="185" fontId="19" fillId="42" borderId="119" xfId="45" applyNumberFormat="1" applyFont="1" applyFill="1" applyBorder="1" applyAlignment="1">
      <alignment horizontal="center" vertical="center"/>
    </xf>
    <xf numFmtId="49" fontId="16" fillId="0" borderId="27" xfId="45" applyNumberFormat="1" applyFont="1" applyFill="1" applyBorder="1" applyAlignment="1">
      <alignment vertical="center"/>
    </xf>
    <xf numFmtId="49" fontId="16" fillId="0" borderId="115" xfId="45" applyNumberFormat="1" applyFont="1" applyFill="1" applyBorder="1" applyAlignment="1">
      <alignment vertical="center"/>
    </xf>
    <xf numFmtId="49" fontId="16" fillId="0" borderId="27" xfId="45" applyNumberFormat="1" applyFont="1" applyBorder="1" applyAlignment="1">
      <alignment vertical="center"/>
    </xf>
    <xf numFmtId="49" fontId="16" fillId="0" borderId="120" xfId="45" applyNumberFormat="1" applyFont="1" applyBorder="1" applyAlignment="1">
      <alignment vertical="center"/>
    </xf>
    <xf numFmtId="49" fontId="16" fillId="0" borderId="36" xfId="45" applyNumberFormat="1" applyFont="1" applyFill="1" applyBorder="1" applyAlignment="1">
      <alignment vertical="center"/>
    </xf>
    <xf numFmtId="49" fontId="16" fillId="0" borderId="102" xfId="45" applyNumberFormat="1" applyFont="1" applyFill="1" applyBorder="1" applyAlignment="1">
      <alignment vertical="center"/>
    </xf>
    <xf numFmtId="49" fontId="16" fillId="0" borderId="36" xfId="45" applyNumberFormat="1" applyFont="1" applyBorder="1" applyAlignment="1">
      <alignment vertical="center"/>
    </xf>
    <xf numFmtId="49" fontId="16" fillId="0" borderId="125" xfId="45" applyNumberFormat="1" applyFont="1" applyBorder="1" applyAlignment="1">
      <alignment vertical="center"/>
    </xf>
    <xf numFmtId="185" fontId="83" fillId="0" borderId="0" xfId="45" applyNumberFormat="1" applyFont="1" applyBorder="1" applyAlignment="1">
      <alignment horizontal="center" vertical="center"/>
    </xf>
    <xf numFmtId="0" fontId="3" fillId="0" borderId="34" xfId="45" applyNumberFormat="1" applyFont="1" applyFill="1" applyBorder="1" applyAlignment="1">
      <alignment horizontal="left" vertical="center" shrinkToFit="1"/>
    </xf>
    <xf numFmtId="49" fontId="3" fillId="0" borderId="110" xfId="45" applyNumberFormat="1" applyFont="1" applyFill="1" applyBorder="1" applyAlignment="1">
      <alignment horizontal="center" vertical="center" shrinkToFit="1"/>
    </xf>
    <xf numFmtId="0" fontId="3" fillId="41" borderId="34" xfId="45" applyNumberFormat="1" applyFont="1" applyFill="1" applyBorder="1" applyAlignment="1">
      <alignment horizontal="left" vertical="center" shrinkToFit="1"/>
    </xf>
    <xf numFmtId="0" fontId="34" fillId="0" borderId="0" xfId="45" applyNumberFormat="1" applyFont="1" applyFill="1" applyBorder="1" applyAlignment="1" applyProtection="1">
      <alignment horizontal="center" vertical="center" shrinkToFit="1"/>
      <protection locked="0"/>
    </xf>
    <xf numFmtId="0" fontId="83" fillId="0" borderId="0" xfId="45" applyNumberFormat="1" applyFont="1" applyAlignment="1">
      <alignment horizontal="center" vertical="center"/>
    </xf>
    <xf numFmtId="0" fontId="83" fillId="0" borderId="0" xfId="45" applyNumberFormat="1" applyFont="1" applyAlignment="1">
      <alignment vertical="top"/>
    </xf>
    <xf numFmtId="0" fontId="1" fillId="0" borderId="0" xfId="45" applyNumberFormat="1" applyFont="1" applyAlignment="1">
      <alignment vertical="top"/>
    </xf>
    <xf numFmtId="0" fontId="3" fillId="0" borderId="10" xfId="45" applyNumberFormat="1" applyFont="1" applyFill="1" applyBorder="1" applyAlignment="1">
      <alignment horizontal="left" vertical="center" shrinkToFit="1"/>
    </xf>
    <xf numFmtId="49" fontId="3" fillId="0" borderId="117" xfId="45" applyNumberFormat="1" applyFont="1" applyFill="1" applyBorder="1" applyAlignment="1">
      <alignment horizontal="center" vertical="center" shrinkToFit="1"/>
    </xf>
    <xf numFmtId="0" fontId="3" fillId="41" borderId="10" xfId="45" applyNumberFormat="1" applyFont="1" applyFill="1" applyBorder="1" applyAlignment="1">
      <alignment horizontal="left" vertical="center" shrinkToFit="1"/>
    </xf>
    <xf numFmtId="183" fontId="83" fillId="0" borderId="0" xfId="45" applyNumberFormat="1" applyFont="1" applyAlignment="1">
      <alignment horizontal="right" vertical="top"/>
    </xf>
    <xf numFmtId="49" fontId="83" fillId="0" borderId="5" xfId="45" applyNumberFormat="1" applyFont="1" applyBorder="1" applyAlignment="1">
      <alignment vertical="top"/>
    </xf>
    <xf numFmtId="178" fontId="3" fillId="0" borderId="117" xfId="45" applyNumberFormat="1" applyFont="1" applyFill="1" applyBorder="1" applyAlignment="1">
      <alignment horizontal="center" vertical="center" shrinkToFit="1"/>
    </xf>
    <xf numFmtId="0" fontId="3" fillId="0" borderId="10" xfId="45" applyNumberFormat="1" applyFont="1" applyBorder="1" applyAlignment="1">
      <alignment horizontal="left" vertical="center" shrinkToFit="1"/>
    </xf>
    <xf numFmtId="178" fontId="34" fillId="0" borderId="0" xfId="45" applyNumberFormat="1" applyFont="1" applyFill="1" applyBorder="1" applyAlignment="1" applyProtection="1">
      <alignment horizontal="center" vertical="center" shrinkToFit="1"/>
      <protection locked="0"/>
    </xf>
    <xf numFmtId="49" fontId="83" fillId="0" borderId="14" xfId="45" applyNumberFormat="1" applyFont="1" applyBorder="1" applyAlignment="1">
      <alignment vertical="top"/>
    </xf>
    <xf numFmtId="49" fontId="3" fillId="0" borderId="11" xfId="45" applyNumberFormat="1" applyFont="1" applyFill="1" applyBorder="1" applyAlignment="1">
      <alignment horizontal="left" vertical="center" shrinkToFit="1"/>
    </xf>
    <xf numFmtId="49" fontId="3" fillId="0" borderId="115" xfId="45" applyNumberFormat="1" applyFont="1" applyFill="1" applyBorder="1" applyAlignment="1">
      <alignment vertical="center" shrinkToFit="1"/>
    </xf>
    <xf numFmtId="49" fontId="3" fillId="0" borderId="11" xfId="45" applyNumberFormat="1" applyFont="1" applyBorder="1" applyAlignment="1">
      <alignment horizontal="left" vertical="center" shrinkToFit="1"/>
    </xf>
    <xf numFmtId="49" fontId="3" fillId="0" borderId="120" xfId="45" applyNumberFormat="1" applyFont="1" applyBorder="1" applyAlignment="1">
      <alignment vertical="center" shrinkToFit="1"/>
    </xf>
    <xf numFmtId="49" fontId="34" fillId="0" borderId="0" xfId="45" applyNumberFormat="1" applyFont="1" applyFill="1" applyBorder="1" applyAlignment="1">
      <alignment vertical="center" shrinkToFit="1"/>
    </xf>
    <xf numFmtId="0" fontId="92" fillId="0" borderId="0" xfId="45" applyNumberFormat="1" applyFont="1" applyFill="1" applyBorder="1" applyAlignment="1">
      <alignment horizontal="center" vertical="center" shrinkToFit="1"/>
    </xf>
    <xf numFmtId="49" fontId="83" fillId="0" borderId="17" xfId="45" applyNumberFormat="1" applyFont="1" applyBorder="1" applyAlignment="1">
      <alignment vertical="top"/>
    </xf>
    <xf numFmtId="0" fontId="83" fillId="0" borderId="0" xfId="45" applyNumberFormat="1" applyFont="1" applyBorder="1" applyAlignment="1">
      <alignment vertical="top"/>
    </xf>
    <xf numFmtId="14" fontId="3" fillId="0" borderId="117" xfId="45" applyNumberFormat="1" applyFont="1" applyFill="1" applyBorder="1" applyAlignment="1">
      <alignment horizontal="center" vertical="center" shrinkToFit="1"/>
    </xf>
    <xf numFmtId="0" fontId="3" fillId="0" borderId="11" xfId="45" applyNumberFormat="1" applyFont="1" applyFill="1" applyBorder="1" applyAlignment="1">
      <alignment horizontal="left" vertical="center"/>
    </xf>
    <xf numFmtId="49" fontId="83" fillId="0" borderId="0" xfId="45" applyNumberFormat="1" applyFont="1" applyBorder="1" applyAlignment="1">
      <alignment vertical="top"/>
    </xf>
    <xf numFmtId="0" fontId="3" fillId="0" borderId="54" xfId="45" applyNumberFormat="1" applyFont="1" applyFill="1" applyBorder="1" applyAlignment="1">
      <alignment horizontal="left" vertical="center" shrinkToFit="1"/>
    </xf>
    <xf numFmtId="49" fontId="3" fillId="0" borderId="132" xfId="45" applyNumberFormat="1" applyFont="1" applyFill="1" applyBorder="1" applyAlignment="1">
      <alignment horizontal="center" vertical="center" shrinkToFit="1"/>
    </xf>
    <xf numFmtId="49" fontId="34" fillId="0" borderId="0" xfId="45" applyNumberFormat="1" applyFont="1" applyFill="1" applyBorder="1" applyAlignment="1">
      <alignment horizontal="center" vertical="center" shrinkToFit="1"/>
    </xf>
    <xf numFmtId="49" fontId="83" fillId="0" borderId="5" xfId="43" applyNumberFormat="1" applyFont="1" applyBorder="1" applyAlignment="1">
      <alignment vertical="top"/>
    </xf>
    <xf numFmtId="49" fontId="83" fillId="0" borderId="14" xfId="43" applyNumberFormat="1" applyFont="1" applyBorder="1" applyAlignment="1">
      <alignment vertical="top"/>
    </xf>
    <xf numFmtId="49" fontId="92" fillId="0" borderId="0" xfId="45" applyNumberFormat="1" applyFont="1" applyFill="1" applyBorder="1" applyAlignment="1">
      <alignment horizontal="center" vertical="center" shrinkToFit="1"/>
    </xf>
    <xf numFmtId="49" fontId="3" fillId="0" borderId="27" xfId="45" applyNumberFormat="1" applyFont="1" applyFill="1" applyBorder="1" applyAlignment="1">
      <alignment horizontal="center" vertical="center" shrinkToFit="1"/>
    </xf>
    <xf numFmtId="49" fontId="3" fillId="0" borderId="115" xfId="45" applyNumberFormat="1" applyFont="1" applyFill="1" applyBorder="1" applyAlignment="1">
      <alignment horizontal="center" vertical="center" shrinkToFit="1"/>
    </xf>
    <xf numFmtId="0" fontId="83" fillId="0" borderId="0" xfId="45" applyNumberFormat="1" applyFont="1" applyBorder="1" applyAlignment="1">
      <alignment horizontal="right" vertical="top"/>
    </xf>
    <xf numFmtId="49" fontId="3" fillId="0" borderId="36" xfId="45" applyNumberFormat="1" applyFont="1" applyFill="1" applyBorder="1" applyAlignment="1">
      <alignment horizontal="center" vertical="center" shrinkToFit="1"/>
    </xf>
    <xf numFmtId="49" fontId="3" fillId="0" borderId="102" xfId="45" applyNumberFormat="1" applyFont="1" applyFill="1" applyBorder="1" applyAlignment="1">
      <alignment horizontal="center" vertical="center" shrinkToFit="1"/>
    </xf>
    <xf numFmtId="0" fontId="3" fillId="0" borderId="137" xfId="45" applyNumberFormat="1" applyFont="1" applyFill="1" applyBorder="1" applyAlignment="1">
      <alignment horizontal="center" vertical="center" shrinkToFit="1"/>
    </xf>
    <xf numFmtId="183" fontId="83" fillId="0" borderId="30" xfId="45" applyNumberFormat="1" applyFont="1" applyBorder="1" applyAlignment="1">
      <alignment horizontal="center" vertical="center"/>
    </xf>
    <xf numFmtId="49" fontId="83" fillId="0" borderId="5" xfId="45" applyNumberFormat="1" applyFont="1" applyBorder="1" applyAlignment="1">
      <alignment horizontal="left" vertical="center"/>
    </xf>
    <xf numFmtId="0" fontId="3" fillId="0" borderId="117" xfId="45" applyNumberFormat="1" applyFont="1" applyFill="1" applyBorder="1" applyAlignment="1">
      <alignment horizontal="center" vertical="center" shrinkToFit="1"/>
    </xf>
    <xf numFmtId="183" fontId="83" fillId="0" borderId="32" xfId="45" applyNumberFormat="1" applyFont="1" applyBorder="1" applyAlignment="1">
      <alignment horizontal="center" vertical="center"/>
    </xf>
    <xf numFmtId="49" fontId="83" fillId="0" borderId="14" xfId="45" applyNumberFormat="1" applyFont="1" applyBorder="1" applyAlignment="1">
      <alignment horizontal="left" vertical="center"/>
    </xf>
    <xf numFmtId="0" fontId="3" fillId="0" borderId="138" xfId="45" applyNumberFormat="1" applyFont="1" applyFill="1" applyBorder="1" applyAlignment="1">
      <alignment horizontal="center" vertical="center" shrinkToFit="1"/>
    </xf>
    <xf numFmtId="49" fontId="3" fillId="0" borderId="27" xfId="45" applyNumberFormat="1" applyFont="1" applyFill="1" applyBorder="1" applyAlignment="1">
      <alignment vertical="center" shrinkToFit="1"/>
    </xf>
    <xf numFmtId="49" fontId="83" fillId="0" borderId="29" xfId="45" applyNumberFormat="1" applyFont="1" applyBorder="1" applyAlignment="1">
      <alignment vertical="top"/>
    </xf>
    <xf numFmtId="49" fontId="3" fillId="0" borderId="36" xfId="45" applyNumberFormat="1" applyFont="1" applyFill="1" applyBorder="1" applyAlignment="1">
      <alignment vertical="center" shrinkToFit="1"/>
    </xf>
    <xf numFmtId="49" fontId="3" fillId="0" borderId="102" xfId="45" applyNumberFormat="1" applyFont="1" applyFill="1" applyBorder="1" applyAlignment="1">
      <alignment vertical="center" shrinkToFit="1"/>
    </xf>
    <xf numFmtId="0" fontId="3" fillId="3" borderId="10" xfId="45" applyNumberFormat="1" applyFont="1" applyFill="1" applyBorder="1" applyAlignment="1">
      <alignment horizontal="left" vertical="center" shrinkToFit="1"/>
    </xf>
    <xf numFmtId="49" fontId="3" fillId="3" borderId="119" xfId="45" applyNumberFormat="1" applyFont="1" applyFill="1" applyBorder="1" applyAlignment="1">
      <alignment horizontal="center" vertical="center" shrinkToFit="1"/>
    </xf>
    <xf numFmtId="49" fontId="3" fillId="3" borderId="11" xfId="45" applyNumberFormat="1" applyFont="1" applyFill="1" applyBorder="1" applyAlignment="1">
      <alignment horizontal="left" vertical="center" shrinkToFit="1"/>
    </xf>
    <xf numFmtId="49" fontId="3" fillId="3" borderId="120" xfId="45" applyNumberFormat="1" applyFont="1" applyFill="1" applyBorder="1" applyAlignment="1">
      <alignment vertical="center" shrinkToFit="1"/>
    </xf>
    <xf numFmtId="49" fontId="3" fillId="3" borderId="27" xfId="45" applyNumberFormat="1" applyFont="1" applyFill="1" applyBorder="1" applyAlignment="1">
      <alignment vertical="center" shrinkToFit="1"/>
    </xf>
    <xf numFmtId="0" fontId="1" fillId="3" borderId="140" xfId="45" applyNumberFormat="1" applyFont="1" applyFill="1" applyBorder="1" applyAlignment="1">
      <alignment vertical="top"/>
    </xf>
    <xf numFmtId="49" fontId="3" fillId="3" borderId="36" xfId="45" applyNumberFormat="1" applyFont="1" applyFill="1" applyBorder="1" applyAlignment="1">
      <alignment vertical="center" shrinkToFit="1"/>
    </xf>
    <xf numFmtId="49" fontId="3" fillId="3" borderId="125" xfId="45" applyNumberFormat="1" applyFont="1" applyFill="1" applyBorder="1" applyAlignment="1">
      <alignment vertical="center" shrinkToFit="1"/>
    </xf>
    <xf numFmtId="49" fontId="3" fillId="0" borderId="137" xfId="45" applyNumberFormat="1" applyFont="1" applyFill="1" applyBorder="1" applyAlignment="1">
      <alignment horizontal="center" vertical="center" shrinkToFit="1"/>
    </xf>
    <xf numFmtId="0" fontId="3" fillId="41" borderId="54" xfId="45" applyNumberFormat="1" applyFont="1" applyFill="1" applyBorder="1" applyAlignment="1">
      <alignment horizontal="left" vertical="center" shrinkToFit="1"/>
    </xf>
    <xf numFmtId="178" fontId="3" fillId="0" borderId="132" xfId="45" applyNumberFormat="1" applyFont="1" applyFill="1" applyBorder="1" applyAlignment="1">
      <alignment horizontal="center" vertical="center" shrinkToFit="1"/>
    </xf>
    <xf numFmtId="183" fontId="39" fillId="0" borderId="117" xfId="45" applyNumberFormat="1" applyFont="1" applyFill="1" applyBorder="1" applyAlignment="1">
      <alignment horizontal="center" vertical="center" shrinkToFit="1"/>
    </xf>
    <xf numFmtId="183" fontId="39" fillId="42" borderId="119" xfId="45" applyNumberFormat="1" applyFont="1" applyFill="1" applyBorder="1" applyAlignment="1">
      <alignment horizontal="center" vertical="center" shrinkToFit="1"/>
    </xf>
    <xf numFmtId="49" fontId="83" fillId="0" borderId="13" xfId="45" applyNumberFormat="1" applyFont="1" applyBorder="1" applyAlignment="1">
      <alignment vertical="top"/>
    </xf>
    <xf numFmtId="49" fontId="83" fillId="0" borderId="16" xfId="45" applyNumberFormat="1" applyFont="1" applyBorder="1" applyAlignment="1">
      <alignment vertical="top"/>
    </xf>
    <xf numFmtId="49" fontId="1" fillId="0" borderId="16" xfId="45" applyNumberFormat="1" applyFont="1" applyBorder="1" applyAlignment="1">
      <alignment vertical="top"/>
    </xf>
    <xf numFmtId="49" fontId="83" fillId="0" borderId="47" xfId="45" applyNumberFormat="1" applyFont="1" applyBorder="1" applyAlignment="1">
      <alignment vertical="top"/>
    </xf>
    <xf numFmtId="0" fontId="1" fillId="0" borderId="0" xfId="43" applyFont="1" applyAlignment="1">
      <alignment horizontal="left" vertical="center"/>
    </xf>
    <xf numFmtId="183" fontId="83" fillId="0" borderId="0" xfId="45" applyNumberFormat="1" applyFont="1" applyFill="1" applyBorder="1" applyAlignment="1">
      <alignment horizontal="center" vertical="center"/>
    </xf>
    <xf numFmtId="183" fontId="83" fillId="0" borderId="49" xfId="45" applyNumberFormat="1" applyFont="1" applyFill="1" applyBorder="1" applyAlignment="1">
      <alignment horizontal="center" vertical="center"/>
    </xf>
    <xf numFmtId="183" fontId="83" fillId="0" borderId="27" xfId="45" applyNumberFormat="1" applyFont="1" applyFill="1" applyBorder="1" applyAlignment="1">
      <alignment horizontal="center" vertical="center"/>
    </xf>
    <xf numFmtId="49" fontId="3" fillId="0" borderId="143" xfId="45" applyNumberFormat="1" applyFont="1" applyFill="1" applyBorder="1" applyAlignment="1">
      <alignment horizontal="center" vertical="center" shrinkToFit="1"/>
    </xf>
    <xf numFmtId="49" fontId="3" fillId="0" borderId="144" xfId="45" applyNumberFormat="1" applyFont="1" applyFill="1" applyBorder="1" applyAlignment="1">
      <alignment horizontal="center" vertical="center" shrinkToFit="1"/>
    </xf>
    <xf numFmtId="49" fontId="3" fillId="0" borderId="7" xfId="45" applyNumberFormat="1" applyFont="1" applyFill="1" applyBorder="1" applyAlignment="1">
      <alignment vertical="center" shrinkToFit="1"/>
    </xf>
    <xf numFmtId="183" fontId="83" fillId="0" borderId="1" xfId="45" applyNumberFormat="1" applyFont="1" applyFill="1" applyBorder="1" applyAlignment="1">
      <alignment horizontal="center" vertical="center"/>
    </xf>
    <xf numFmtId="183" fontId="83" fillId="0" borderId="19" xfId="45" applyNumberFormat="1" applyFont="1" applyFill="1" applyBorder="1" applyAlignment="1">
      <alignment horizontal="center" vertical="center"/>
    </xf>
    <xf numFmtId="183" fontId="83" fillId="0" borderId="36" xfId="45" applyNumberFormat="1" applyFont="1" applyFill="1" applyBorder="1" applyAlignment="1">
      <alignment horizontal="center" vertical="center"/>
    </xf>
    <xf numFmtId="49" fontId="3" fillId="0" borderId="138" xfId="45" applyNumberFormat="1" applyFont="1" applyFill="1" applyBorder="1" applyAlignment="1">
      <alignment horizontal="center" vertical="center" shrinkToFit="1"/>
    </xf>
    <xf numFmtId="49" fontId="3" fillId="0" borderId="119" xfId="45" applyNumberFormat="1" applyFont="1" applyFill="1" applyBorder="1" applyAlignment="1">
      <alignment horizontal="center" vertical="center" shrinkToFit="1"/>
    </xf>
    <xf numFmtId="49" fontId="3" fillId="0" borderId="120" xfId="45" applyNumberFormat="1" applyFont="1" applyFill="1" applyBorder="1" applyAlignment="1">
      <alignment vertical="center" shrinkToFit="1"/>
    </xf>
    <xf numFmtId="49" fontId="3" fillId="0" borderId="110" xfId="45" applyNumberFormat="1" applyFont="1" applyFill="1" applyBorder="1" applyAlignment="1" applyProtection="1">
      <alignment horizontal="center" vertical="center" shrinkToFit="1"/>
      <protection locked="0"/>
    </xf>
    <xf numFmtId="49" fontId="3" fillId="0" borderId="117" xfId="45" applyNumberFormat="1" applyFont="1" applyFill="1" applyBorder="1" applyAlignment="1" applyProtection="1">
      <alignment horizontal="center" vertical="center" shrinkToFit="1"/>
      <protection locked="0"/>
    </xf>
    <xf numFmtId="49" fontId="3" fillId="0" borderId="132" xfId="45" applyNumberFormat="1" applyFont="1" applyFill="1" applyBorder="1" applyAlignment="1" applyProtection="1">
      <alignment horizontal="center" vertical="center" shrinkToFit="1"/>
      <protection locked="0"/>
    </xf>
    <xf numFmtId="49" fontId="3" fillId="0" borderId="119" xfId="45" applyNumberFormat="1" applyFont="1" applyBorder="1" applyAlignment="1">
      <alignment horizontal="center" vertical="center" shrinkToFit="1"/>
    </xf>
    <xf numFmtId="49" fontId="3" fillId="0" borderId="27" xfId="45" applyNumberFormat="1" applyFont="1" applyBorder="1" applyAlignment="1">
      <alignment vertical="center" shrinkToFit="1"/>
    </xf>
    <xf numFmtId="49" fontId="3" fillId="0" borderId="36" xfId="45" applyNumberFormat="1" applyFont="1" applyBorder="1" applyAlignment="1">
      <alignment vertical="center" shrinkToFit="1"/>
    </xf>
    <xf numFmtId="49" fontId="3" fillId="0" borderId="125" xfId="45" applyNumberFormat="1" applyFont="1" applyBorder="1" applyAlignment="1">
      <alignment vertical="center" shrinkToFit="1"/>
    </xf>
    <xf numFmtId="183" fontId="34" fillId="0" borderId="0" xfId="45" applyNumberFormat="1" applyFont="1" applyFill="1" applyBorder="1" applyAlignment="1">
      <alignment horizontal="center" vertical="center" shrinkToFit="1"/>
    </xf>
    <xf numFmtId="2" fontId="83" fillId="0" borderId="0" xfId="45" applyNumberFormat="1" applyFont="1" applyAlignment="1">
      <alignment horizontal="right" vertical="top"/>
    </xf>
    <xf numFmtId="49" fontId="13" fillId="0" borderId="27" xfId="45" applyNumberFormat="1" applyFont="1" applyFill="1" applyBorder="1" applyAlignment="1">
      <alignment horizontal="center" vertical="center" shrinkToFit="1"/>
    </xf>
    <xf numFmtId="49" fontId="13" fillId="0" borderId="115" xfId="45" applyNumberFormat="1" applyFont="1" applyFill="1" applyBorder="1" applyAlignment="1">
      <alignment horizontal="center" vertical="center" shrinkToFit="1"/>
    </xf>
    <xf numFmtId="49" fontId="13" fillId="0" borderId="120" xfId="45" applyNumberFormat="1" applyFont="1" applyFill="1" applyBorder="1" applyAlignment="1">
      <alignment horizontal="center" vertical="center" shrinkToFit="1"/>
    </xf>
    <xf numFmtId="49" fontId="13" fillId="0" borderId="51" xfId="45" applyNumberFormat="1" applyFont="1" applyFill="1" applyBorder="1" applyAlignment="1">
      <alignment horizontal="center" vertical="center" shrinkToFit="1"/>
    </xf>
    <xf numFmtId="49" fontId="13" fillId="0" borderId="148" xfId="45" applyNumberFormat="1" applyFont="1" applyFill="1" applyBorder="1" applyAlignment="1">
      <alignment horizontal="center" vertical="center" shrinkToFit="1"/>
    </xf>
    <xf numFmtId="49" fontId="1" fillId="0" borderId="0" xfId="45" applyNumberFormat="1" applyFont="1" applyAlignment="1"/>
    <xf numFmtId="49" fontId="80" fillId="0" borderId="0" xfId="45" applyNumberFormat="1" applyFont="1" applyAlignment="1"/>
    <xf numFmtId="0" fontId="81" fillId="0" borderId="0" xfId="45" applyFont="1" applyBorder="1" applyAlignment="1">
      <alignment horizontal="distributed" vertical="center" indent="5"/>
    </xf>
    <xf numFmtId="183" fontId="80" fillId="0" borderId="0" xfId="45" applyNumberFormat="1" applyFont="1" applyAlignment="1">
      <alignment horizontal="center" vertical="center" shrinkToFit="1"/>
    </xf>
    <xf numFmtId="49" fontId="80" fillId="0" borderId="0" xfId="45" applyNumberFormat="1" applyFont="1" applyAlignment="1">
      <alignment vertical="top" shrinkToFit="1"/>
    </xf>
    <xf numFmtId="49" fontId="80" fillId="0" borderId="0" xfId="45" applyNumberFormat="1" applyFont="1" applyFill="1" applyAlignment="1">
      <alignment vertical="center" shrinkToFit="1"/>
    </xf>
    <xf numFmtId="49" fontId="1" fillId="0" borderId="53" xfId="45" applyNumberFormat="1" applyFont="1" applyBorder="1" applyAlignment="1">
      <alignment vertical="top"/>
    </xf>
    <xf numFmtId="0" fontId="1" fillId="0" borderId="0" xfId="45" applyNumberFormat="1" applyFont="1">
      <alignment vertical="center"/>
    </xf>
    <xf numFmtId="49" fontId="1" fillId="0" borderId="0" xfId="45" applyNumberFormat="1" applyFont="1">
      <alignment vertical="center"/>
    </xf>
    <xf numFmtId="0" fontId="41" fillId="0" borderId="0" xfId="45" applyFont="1" applyBorder="1" applyAlignment="1">
      <alignment horizontal="distributed" vertical="center" indent="5"/>
    </xf>
    <xf numFmtId="49" fontId="1" fillId="0" borderId="0" xfId="45" applyNumberFormat="1" applyFont="1" applyBorder="1">
      <alignment vertical="center"/>
    </xf>
    <xf numFmtId="49" fontId="1" fillId="0" borderId="0" xfId="45" applyNumberFormat="1" applyFont="1" applyAlignment="1">
      <alignment vertical="center" shrinkToFit="1"/>
    </xf>
    <xf numFmtId="0" fontId="1" fillId="0" borderId="0" xfId="45" applyNumberFormat="1" applyFont="1" applyAlignment="1">
      <alignment horizontal="right" vertical="center"/>
    </xf>
    <xf numFmtId="49" fontId="1" fillId="0" borderId="53" xfId="45" applyNumberFormat="1" applyFont="1" applyBorder="1">
      <alignment vertical="center"/>
    </xf>
    <xf numFmtId="0" fontId="3" fillId="0" borderId="0" xfId="45" applyNumberFormat="1" applyFont="1" applyBorder="1" applyAlignment="1">
      <alignment horizontal="distributed" vertical="center"/>
    </xf>
    <xf numFmtId="0" fontId="3" fillId="0" borderId="0" xfId="45" applyNumberFormat="1" applyFont="1" applyBorder="1" applyAlignment="1">
      <alignment horizontal="center" vertical="center"/>
    </xf>
    <xf numFmtId="49" fontId="3" fillId="0" borderId="0" xfId="45" applyNumberFormat="1" applyFont="1">
      <alignment vertical="center"/>
    </xf>
    <xf numFmtId="0" fontId="1" fillId="0" borderId="0" xfId="45" applyNumberFormat="1" applyFont="1" applyAlignment="1">
      <alignment vertical="center" shrinkToFit="1"/>
    </xf>
    <xf numFmtId="49" fontId="1" fillId="0" borderId="77" xfId="45" applyNumberFormat="1" applyFont="1" applyBorder="1">
      <alignment vertical="center"/>
    </xf>
    <xf numFmtId="49" fontId="1" fillId="0" borderId="79" xfId="45" applyNumberFormat="1" applyFont="1" applyBorder="1">
      <alignment vertical="center"/>
    </xf>
    <xf numFmtId="49" fontId="1" fillId="0" borderId="154" xfId="45" applyNumberFormat="1" applyFont="1" applyBorder="1">
      <alignment vertical="center"/>
    </xf>
    <xf numFmtId="49" fontId="1" fillId="0" borderId="78" xfId="45" applyNumberFormat="1" applyFont="1" applyBorder="1">
      <alignment vertical="center"/>
    </xf>
    <xf numFmtId="49" fontId="1" fillId="0" borderId="155" xfId="45" applyNumberFormat="1" applyFont="1" applyBorder="1">
      <alignment vertical="center"/>
    </xf>
    <xf numFmtId="49" fontId="1" fillId="0" borderId="156" xfId="45" applyNumberFormat="1" applyFont="1" applyBorder="1" applyAlignment="1">
      <alignment vertical="center"/>
    </xf>
    <xf numFmtId="49" fontId="1" fillId="0" borderId="46" xfId="45" applyNumberFormat="1" applyFont="1" applyBorder="1" applyAlignment="1">
      <alignment vertical="center"/>
    </xf>
    <xf numFmtId="49" fontId="1" fillId="0" borderId="39" xfId="45" applyNumberFormat="1" applyFont="1" applyBorder="1">
      <alignment vertical="center"/>
    </xf>
    <xf numFmtId="49" fontId="1" fillId="0" borderId="43" xfId="45" applyNumberFormat="1" applyFont="1" applyBorder="1" applyAlignment="1">
      <alignment vertical="center"/>
    </xf>
    <xf numFmtId="49" fontId="1" fillId="0" borderId="35" xfId="45" applyNumberFormat="1" applyFont="1" applyBorder="1" applyAlignment="1">
      <alignment vertical="center"/>
    </xf>
    <xf numFmtId="49" fontId="1" fillId="0" borderId="139" xfId="45" applyNumberFormat="1" applyFont="1" applyBorder="1">
      <alignment vertical="center"/>
    </xf>
    <xf numFmtId="49" fontId="1" fillId="0" borderId="0" xfId="45" applyNumberFormat="1" applyFont="1" applyAlignment="1">
      <alignment horizontal="right" vertical="center" shrinkToFit="1"/>
    </xf>
    <xf numFmtId="0" fontId="1" fillId="0" borderId="0" xfId="45" applyNumberFormat="1" applyFont="1" applyAlignment="1">
      <alignment horizontal="left" vertical="center" shrinkToFit="1"/>
    </xf>
    <xf numFmtId="49" fontId="1" fillId="0" borderId="80" xfId="45" applyNumberFormat="1" applyFont="1" applyBorder="1" applyAlignment="1">
      <alignment vertical="center"/>
    </xf>
    <xf numFmtId="49" fontId="1" fillId="0" borderId="153" xfId="45" applyNumberFormat="1" applyFont="1" applyBorder="1" applyAlignment="1">
      <alignment vertical="center"/>
    </xf>
    <xf numFmtId="49" fontId="1" fillId="0" borderId="50" xfId="45" applyNumberFormat="1" applyFont="1" applyBorder="1">
      <alignment vertical="center"/>
    </xf>
    <xf numFmtId="0" fontId="1" fillId="0" borderId="0" xfId="45" applyNumberFormat="1" applyFont="1" applyAlignment="1">
      <alignment horizontal="right" vertical="center" shrinkToFit="1"/>
    </xf>
    <xf numFmtId="0" fontId="1" fillId="0" borderId="0" xfId="45" applyNumberFormat="1" applyFont="1" applyAlignment="1">
      <alignment vertical="center"/>
    </xf>
    <xf numFmtId="0" fontId="62" fillId="0" borderId="33" xfId="0" applyFont="1" applyBorder="1" applyAlignment="1">
      <alignment vertical="center"/>
    </xf>
    <xf numFmtId="0" fontId="22" fillId="0" borderId="9" xfId="43" applyFont="1" applyBorder="1" applyAlignment="1">
      <alignment vertical="center"/>
    </xf>
    <xf numFmtId="0" fontId="22" fillId="0" borderId="9" xfId="43" applyFont="1" applyBorder="1" applyAlignment="1">
      <alignment vertical="center" shrinkToFit="1"/>
    </xf>
    <xf numFmtId="0" fontId="77" fillId="0" borderId="40" xfId="43" applyFont="1" applyBorder="1" applyAlignment="1">
      <alignment vertical="center"/>
    </xf>
    <xf numFmtId="0" fontId="4" fillId="0" borderId="41" xfId="43" applyFont="1" applyFill="1" applyBorder="1" applyAlignment="1">
      <alignment vertical="center" shrinkToFit="1"/>
    </xf>
    <xf numFmtId="0" fontId="6" fillId="39" borderId="34" xfId="43" applyFont="1" applyFill="1" applyBorder="1" applyAlignment="1">
      <alignment horizontal="center" vertical="center" shrinkToFit="1"/>
    </xf>
    <xf numFmtId="0" fontId="6" fillId="39" borderId="10" xfId="43" applyFont="1" applyFill="1" applyBorder="1" applyAlignment="1">
      <alignment horizontal="center" vertical="center" shrinkToFit="1"/>
    </xf>
    <xf numFmtId="0" fontId="6" fillId="39" borderId="28" xfId="43" applyFont="1" applyFill="1" applyBorder="1" applyAlignment="1">
      <alignment horizontal="center" vertical="center" shrinkToFit="1"/>
    </xf>
    <xf numFmtId="0" fontId="4" fillId="39" borderId="30" xfId="43" applyFont="1" applyFill="1" applyBorder="1" applyAlignment="1">
      <alignment horizontal="center" vertical="center" shrinkToFit="1"/>
    </xf>
    <xf numFmtId="0" fontId="4" fillId="39" borderId="9" xfId="43" applyFont="1" applyFill="1" applyBorder="1" applyAlignment="1">
      <alignment vertical="center" shrinkToFit="1"/>
    </xf>
    <xf numFmtId="0" fontId="4" fillId="39" borderId="32" xfId="43" applyFont="1" applyFill="1" applyBorder="1" applyAlignment="1">
      <alignment horizontal="center" vertical="center" shrinkToFit="1"/>
    </xf>
    <xf numFmtId="0" fontId="4" fillId="39" borderId="10" xfId="43" applyFont="1" applyFill="1" applyBorder="1">
      <alignment vertical="center"/>
    </xf>
    <xf numFmtId="0" fontId="4" fillId="39" borderId="32" xfId="43" applyFont="1" applyFill="1" applyBorder="1" applyAlignment="1">
      <alignment vertical="center" shrinkToFit="1"/>
    </xf>
    <xf numFmtId="0" fontId="4" fillId="39" borderId="71" xfId="43" applyFont="1" applyFill="1" applyBorder="1" applyAlignment="1">
      <alignment horizontal="center" vertical="center" shrinkToFit="1"/>
    </xf>
    <xf numFmtId="0" fontId="4" fillId="39" borderId="9" xfId="43" applyFont="1" applyFill="1" applyBorder="1" applyAlignment="1">
      <alignment horizontal="center" vertical="center" shrinkToFit="1"/>
    </xf>
    <xf numFmtId="38" fontId="4" fillId="39" borderId="32" xfId="34" applyFont="1" applyFill="1" applyBorder="1" applyAlignment="1">
      <alignment horizontal="center" vertical="center" shrinkToFit="1"/>
    </xf>
    <xf numFmtId="178" fontId="6" fillId="39" borderId="13" xfId="43" applyNumberFormat="1" applyFont="1" applyFill="1" applyBorder="1" applyAlignment="1">
      <alignment horizontal="center" vertical="center"/>
    </xf>
    <xf numFmtId="0" fontId="8" fillId="39" borderId="67" xfId="43" applyFont="1" applyFill="1" applyBorder="1" applyAlignment="1">
      <alignment horizontal="center" vertical="center" shrinkToFit="1"/>
    </xf>
    <xf numFmtId="178" fontId="6" fillId="39" borderId="14" xfId="43" applyNumberFormat="1" applyFont="1" applyFill="1" applyBorder="1" applyAlignment="1">
      <alignment horizontal="center" vertical="center"/>
    </xf>
    <xf numFmtId="0" fontId="8" fillId="39" borderId="68" xfId="43" applyFont="1" applyFill="1" applyBorder="1" applyAlignment="1">
      <alignment horizontal="center" vertical="center" shrinkToFit="1"/>
    </xf>
    <xf numFmtId="9" fontId="6" fillId="39" borderId="14" xfId="43" applyNumberFormat="1" applyFont="1" applyFill="1" applyBorder="1" applyAlignment="1">
      <alignment horizontal="center" vertical="center"/>
    </xf>
    <xf numFmtId="9" fontId="6" fillId="39" borderId="37" xfId="43" applyNumberFormat="1" applyFont="1" applyFill="1" applyBorder="1" applyAlignment="1">
      <alignment horizontal="center" vertical="center" shrinkToFit="1"/>
    </xf>
    <xf numFmtId="178" fontId="6" fillId="39" borderId="17" xfId="43" applyNumberFormat="1" applyFont="1" applyFill="1" applyBorder="1" applyAlignment="1">
      <alignment horizontal="center" vertical="center" shrinkToFit="1"/>
    </xf>
    <xf numFmtId="0" fontId="8" fillId="39" borderId="69" xfId="43" applyFont="1" applyFill="1" applyBorder="1" applyAlignment="1">
      <alignment horizontal="center" vertical="center" shrinkToFit="1"/>
    </xf>
    <xf numFmtId="0" fontId="8" fillId="0" borderId="66" xfId="43" applyFont="1" applyFill="1" applyBorder="1" applyAlignment="1">
      <alignment horizontal="center" vertical="center" shrinkToFit="1"/>
    </xf>
    <xf numFmtId="0" fontId="8" fillId="0" borderId="0" xfId="43" applyFont="1" applyBorder="1" applyAlignment="1">
      <alignment vertical="center"/>
    </xf>
    <xf numFmtId="0" fontId="8" fillId="0" borderId="0" xfId="43" applyFont="1" applyBorder="1" applyAlignment="1">
      <alignment vertical="center" shrinkToFit="1"/>
    </xf>
    <xf numFmtId="0" fontId="23" fillId="0" borderId="2" xfId="43" applyFont="1" applyFill="1" applyBorder="1" applyAlignment="1">
      <alignment horizontal="left" vertical="center"/>
    </xf>
    <xf numFmtId="0" fontId="6" fillId="0" borderId="2" xfId="43" applyFont="1" applyFill="1" applyBorder="1" applyAlignment="1">
      <alignment horizontal="center" vertical="center" shrinkToFit="1"/>
    </xf>
    <xf numFmtId="0" fontId="6" fillId="0" borderId="2" xfId="43" applyFont="1" applyFill="1" applyBorder="1" applyAlignment="1">
      <alignment vertical="center" shrinkToFit="1"/>
    </xf>
    <xf numFmtId="177" fontId="6" fillId="0" borderId="2" xfId="43" applyNumberFormat="1" applyFont="1" applyFill="1" applyBorder="1" applyAlignment="1">
      <alignment vertical="center" shrinkToFit="1"/>
    </xf>
    <xf numFmtId="180" fontId="6" fillId="0" borderId="2" xfId="43" applyNumberFormat="1" applyFont="1" applyFill="1" applyBorder="1" applyAlignment="1">
      <alignment vertical="center"/>
    </xf>
    <xf numFmtId="177" fontId="6" fillId="0" borderId="2" xfId="43" applyNumberFormat="1" applyFont="1" applyFill="1" applyBorder="1" applyAlignment="1">
      <alignment vertical="center"/>
    </xf>
    <xf numFmtId="178" fontId="6" fillId="0" borderId="2" xfId="43" applyNumberFormat="1" applyFont="1" applyFill="1" applyBorder="1" applyAlignment="1">
      <alignment horizontal="center" vertical="center"/>
    </xf>
    <xf numFmtId="9" fontId="6" fillId="0" borderId="2" xfId="43" applyNumberFormat="1" applyFont="1" applyFill="1" applyBorder="1" applyAlignment="1">
      <alignment vertical="center" shrinkToFit="1"/>
    </xf>
    <xf numFmtId="178" fontId="6" fillId="0" borderId="2" xfId="43" applyNumberFormat="1" applyFont="1" applyFill="1" applyBorder="1" applyAlignment="1">
      <alignment horizontal="center" vertical="center" shrinkToFit="1"/>
    </xf>
    <xf numFmtId="9" fontId="6" fillId="0" borderId="35" xfId="43" applyNumberFormat="1" applyFont="1" applyFill="1" applyBorder="1" applyAlignment="1">
      <alignment vertical="center" shrinkToFit="1"/>
    </xf>
    <xf numFmtId="0" fontId="6" fillId="0" borderId="41" xfId="43" applyFont="1" applyFill="1" applyBorder="1" applyAlignment="1">
      <alignment vertical="center" shrinkToFit="1"/>
    </xf>
    <xf numFmtId="38" fontId="22" fillId="0" borderId="4" xfId="34" applyFont="1" applyFill="1" applyBorder="1" applyAlignment="1">
      <alignment horizontal="center" vertical="center" shrinkToFit="1"/>
    </xf>
    <xf numFmtId="0" fontId="23" fillId="0" borderId="4" xfId="43" applyFont="1" applyFill="1" applyBorder="1" applyAlignment="1">
      <alignment vertical="center" wrapText="1" shrinkToFit="1"/>
    </xf>
    <xf numFmtId="0" fontId="6" fillId="0" borderId="53" xfId="43" applyFont="1" applyFill="1" applyBorder="1" applyAlignment="1">
      <alignment horizontal="center" vertical="center" shrinkToFit="1"/>
    </xf>
    <xf numFmtId="0" fontId="22" fillId="0" borderId="6" xfId="43" applyFont="1" applyFill="1" applyBorder="1" applyAlignment="1">
      <alignment horizontal="center" vertical="center" shrinkToFit="1"/>
    </xf>
    <xf numFmtId="0" fontId="22" fillId="0" borderId="9" xfId="43" applyFont="1" applyFill="1" applyBorder="1" applyAlignment="1">
      <alignment horizontal="center" vertical="center" shrinkToFit="1"/>
    </xf>
    <xf numFmtId="0" fontId="22" fillId="0" borderId="63" xfId="43" applyFont="1" applyFill="1" applyBorder="1" applyAlignment="1">
      <alignment horizontal="center" vertical="center" shrinkToFit="1"/>
    </xf>
    <xf numFmtId="0" fontId="22" fillId="0" borderId="33" xfId="43" applyFont="1" applyFill="1" applyBorder="1" applyAlignment="1">
      <alignment horizontal="center" vertical="center" shrinkToFit="1"/>
    </xf>
    <xf numFmtId="38" fontId="38" fillId="39" borderId="10" xfId="34" applyFont="1" applyFill="1" applyBorder="1" applyAlignment="1">
      <alignment horizontal="center" vertical="center" shrinkToFit="1"/>
    </xf>
    <xf numFmtId="0" fontId="22" fillId="39" borderId="9" xfId="43" applyFont="1" applyFill="1" applyBorder="1" applyAlignment="1">
      <alignment vertical="center" shrinkToFit="1"/>
    </xf>
    <xf numFmtId="38" fontId="38" fillId="39" borderId="11" xfId="34" applyFont="1" applyFill="1" applyBorder="1" applyAlignment="1">
      <alignment horizontal="center" vertical="center" shrinkToFit="1"/>
    </xf>
    <xf numFmtId="38" fontId="22" fillId="39" borderId="11" xfId="34" applyFont="1" applyFill="1" applyBorder="1" applyAlignment="1">
      <alignment horizontal="center" vertical="center" shrinkToFit="1"/>
    </xf>
    <xf numFmtId="180" fontId="22" fillId="39" borderId="11" xfId="43" applyNumberFormat="1" applyFont="1" applyFill="1" applyBorder="1" applyAlignment="1">
      <alignment vertical="center"/>
    </xf>
    <xf numFmtId="0" fontId="22" fillId="39" borderId="63" xfId="43" applyFont="1" applyFill="1" applyBorder="1" applyAlignment="1">
      <alignment vertical="center" shrinkToFit="1"/>
    </xf>
    <xf numFmtId="38" fontId="22" fillId="39" borderId="34" xfId="34" applyFont="1" applyFill="1" applyBorder="1" applyAlignment="1">
      <alignment horizontal="center" vertical="center" shrinkToFit="1"/>
    </xf>
    <xf numFmtId="38" fontId="22" fillId="39" borderId="27" xfId="34" applyFont="1" applyFill="1" applyBorder="1" applyAlignment="1">
      <alignment horizontal="center" vertical="center" shrinkToFit="1"/>
    </xf>
    <xf numFmtId="180" fontId="22" fillId="39" borderId="27" xfId="43" applyNumberFormat="1" applyFont="1" applyFill="1" applyBorder="1" applyAlignment="1">
      <alignment vertical="center"/>
    </xf>
    <xf numFmtId="0" fontId="22" fillId="39" borderId="0" xfId="43" applyFont="1" applyFill="1" applyBorder="1" applyAlignment="1">
      <alignment vertical="center" shrinkToFit="1"/>
    </xf>
    <xf numFmtId="38" fontId="22" fillId="39" borderId="10" xfId="34" applyFont="1" applyFill="1" applyBorder="1" applyAlignment="1">
      <alignment horizontal="center" vertical="center" shrinkToFit="1"/>
    </xf>
    <xf numFmtId="180" fontId="22" fillId="39" borderId="10" xfId="43" applyNumberFormat="1" applyFont="1" applyFill="1" applyBorder="1" applyAlignment="1">
      <alignment vertical="center"/>
    </xf>
    <xf numFmtId="38" fontId="22" fillId="39" borderId="36" xfId="34" applyFont="1" applyFill="1" applyBorder="1" applyAlignment="1">
      <alignment horizontal="center" vertical="center" shrinkToFit="1"/>
    </xf>
    <xf numFmtId="177" fontId="6" fillId="39" borderId="10" xfId="43" applyNumberFormat="1" applyFont="1" applyFill="1" applyBorder="1" applyAlignment="1">
      <alignment horizontal="center" vertical="center"/>
    </xf>
    <xf numFmtId="0" fontId="6" fillId="39" borderId="14" xfId="43" applyFont="1" applyFill="1" applyBorder="1" applyAlignment="1">
      <alignment horizontal="center" vertical="center" shrinkToFit="1"/>
    </xf>
    <xf numFmtId="180" fontId="22" fillId="39" borderId="63" xfId="43" applyNumberFormat="1" applyFont="1" applyFill="1" applyBorder="1" applyAlignment="1">
      <alignment vertical="center"/>
    </xf>
    <xf numFmtId="177" fontId="22" fillId="39" borderId="63" xfId="43" applyNumberFormat="1" applyFont="1" applyFill="1" applyBorder="1" applyAlignment="1">
      <alignment vertical="center" shrinkToFit="1"/>
    </xf>
    <xf numFmtId="177" fontId="6" fillId="39" borderId="11" xfId="43" applyNumberFormat="1" applyFont="1" applyFill="1" applyBorder="1" applyAlignment="1">
      <alignment horizontal="center" vertical="center"/>
    </xf>
    <xf numFmtId="0" fontId="6" fillId="39" borderId="17" xfId="43" applyFont="1" applyFill="1" applyBorder="1" applyAlignment="1">
      <alignment horizontal="center" vertical="center" shrinkToFit="1"/>
    </xf>
    <xf numFmtId="177" fontId="6" fillId="39" borderId="5" xfId="43" applyNumberFormat="1" applyFont="1" applyFill="1" applyBorder="1" applyAlignment="1">
      <alignment horizontal="center" vertical="center"/>
    </xf>
    <xf numFmtId="0" fontId="6" fillId="39" borderId="5" xfId="43" applyFont="1" applyFill="1" applyBorder="1" applyAlignment="1">
      <alignment horizontal="center" vertical="center" shrinkToFit="1"/>
    </xf>
    <xf numFmtId="180" fontId="22" fillId="39" borderId="0" xfId="43" applyNumberFormat="1" applyFont="1" applyFill="1" applyBorder="1" applyAlignment="1">
      <alignment vertical="center"/>
    </xf>
    <xf numFmtId="177" fontId="22" fillId="39" borderId="0" xfId="43" applyNumberFormat="1" applyFont="1" applyFill="1" applyBorder="1" applyAlignment="1">
      <alignment vertical="center" shrinkToFit="1"/>
    </xf>
    <xf numFmtId="0" fontId="6" fillId="39" borderId="16" xfId="43" applyFont="1" applyFill="1" applyBorder="1" applyAlignment="1">
      <alignment horizontal="center" vertical="center" shrinkToFit="1"/>
    </xf>
    <xf numFmtId="180" fontId="22" fillId="39" borderId="9" xfId="43" applyNumberFormat="1" applyFont="1" applyFill="1" applyBorder="1" applyAlignment="1">
      <alignment vertical="center"/>
    </xf>
    <xf numFmtId="177" fontId="22" fillId="39" borderId="9" xfId="43" applyNumberFormat="1" applyFont="1" applyFill="1" applyBorder="1" applyAlignment="1">
      <alignment vertical="center" shrinkToFit="1"/>
    </xf>
    <xf numFmtId="177" fontId="6" fillId="39" borderId="14" xfId="43" applyNumberFormat="1" applyFont="1" applyFill="1" applyBorder="1" applyAlignment="1">
      <alignment horizontal="center" vertical="center"/>
    </xf>
    <xf numFmtId="177" fontId="6" fillId="39" borderId="37" xfId="43" applyNumberFormat="1" applyFont="1" applyFill="1" applyBorder="1" applyAlignment="1">
      <alignment horizontal="center" vertical="center"/>
    </xf>
    <xf numFmtId="0" fontId="6" fillId="0" borderId="39" xfId="43" applyFont="1" applyFill="1" applyBorder="1" applyAlignment="1">
      <alignment vertical="center" shrinkToFit="1"/>
    </xf>
    <xf numFmtId="0" fontId="21" fillId="0" borderId="0" xfId="43" applyFont="1" applyAlignment="1">
      <alignment horizontal="left" vertical="center" shrinkToFit="1"/>
    </xf>
    <xf numFmtId="49" fontId="72" fillId="0" borderId="0" xfId="45" applyNumberFormat="1" applyFont="1" applyFill="1" applyBorder="1" applyAlignment="1" applyProtection="1">
      <alignment vertical="center"/>
      <protection locked="0"/>
    </xf>
    <xf numFmtId="49" fontId="32" fillId="0" borderId="0" xfId="45" applyNumberFormat="1" applyFont="1" applyFill="1" applyBorder="1" applyAlignment="1" applyProtection="1">
      <alignment vertical="center"/>
      <protection locked="0"/>
    </xf>
    <xf numFmtId="0" fontId="6" fillId="4" borderId="162" xfId="43" applyFont="1" applyFill="1" applyBorder="1" applyAlignment="1">
      <alignment horizontal="left" vertical="center"/>
    </xf>
    <xf numFmtId="0" fontId="6" fillId="4" borderId="33" xfId="43" applyFont="1" applyFill="1" applyBorder="1" applyAlignment="1">
      <alignment vertical="center" shrinkToFit="1"/>
    </xf>
    <xf numFmtId="0" fontId="6" fillId="4" borderId="70" xfId="43" applyFont="1" applyFill="1" applyBorder="1" applyAlignment="1">
      <alignment vertical="center"/>
    </xf>
    <xf numFmtId="0" fontId="6" fillId="4" borderId="9" xfId="43" applyFont="1" applyFill="1" applyBorder="1" applyAlignment="1">
      <alignment vertical="center" shrinkToFit="1"/>
    </xf>
    <xf numFmtId="0" fontId="6" fillId="4" borderId="164" xfId="43" applyFont="1" applyFill="1" applyBorder="1" applyAlignment="1">
      <alignment vertical="center"/>
    </xf>
    <xf numFmtId="0" fontId="6" fillId="4" borderId="63" xfId="43" applyFont="1" applyFill="1" applyBorder="1" applyAlignment="1">
      <alignment vertical="center" wrapText="1" shrinkToFit="1"/>
    </xf>
    <xf numFmtId="178" fontId="3" fillId="0" borderId="119" xfId="45" applyNumberFormat="1" applyFont="1" applyFill="1" applyBorder="1" applyAlignment="1">
      <alignment horizontal="center" vertical="center" shrinkToFit="1"/>
    </xf>
    <xf numFmtId="49" fontId="3" fillId="39" borderId="112" xfId="45" applyNumberFormat="1" applyFont="1" applyFill="1" applyBorder="1" applyAlignment="1">
      <alignment horizontal="center" vertical="center" shrinkToFit="1"/>
    </xf>
    <xf numFmtId="0" fontId="16" fillId="39" borderId="70" xfId="45" applyNumberFormat="1" applyFont="1" applyFill="1" applyBorder="1" applyAlignment="1" applyProtection="1">
      <alignment horizontal="left" vertical="center" shrinkToFit="1"/>
      <protection locked="0"/>
    </xf>
    <xf numFmtId="185" fontId="16" fillId="39" borderId="119" xfId="45" applyNumberFormat="1" applyFont="1" applyFill="1" applyBorder="1" applyAlignment="1" applyProtection="1">
      <alignment horizontal="center" vertical="center"/>
      <protection locked="0"/>
    </xf>
    <xf numFmtId="49" fontId="3" fillId="39" borderId="119" xfId="45" applyNumberFormat="1" applyFont="1" applyFill="1" applyBorder="1" applyAlignment="1">
      <alignment horizontal="center" vertical="center" shrinkToFit="1"/>
    </xf>
    <xf numFmtId="178" fontId="3" fillId="39" borderId="119" xfId="45" applyNumberFormat="1" applyFont="1" applyFill="1" applyBorder="1" applyAlignment="1">
      <alignment horizontal="center" vertical="center" shrinkToFit="1"/>
    </xf>
    <xf numFmtId="49" fontId="3" fillId="39" borderId="141" xfId="45" applyNumberFormat="1" applyFont="1" applyFill="1" applyBorder="1" applyAlignment="1">
      <alignment horizontal="center" vertical="center" shrinkToFit="1"/>
    </xf>
    <xf numFmtId="49" fontId="3" fillId="39" borderId="142" xfId="45" applyNumberFormat="1" applyFont="1" applyFill="1" applyBorder="1" applyAlignment="1">
      <alignment horizontal="center" vertical="center" shrinkToFit="1"/>
    </xf>
    <xf numFmtId="178" fontId="3" fillId="39" borderId="142" xfId="45" applyNumberFormat="1" applyFont="1" applyFill="1" applyBorder="1" applyAlignment="1">
      <alignment horizontal="center" vertical="center" shrinkToFit="1"/>
    </xf>
    <xf numFmtId="49" fontId="16" fillId="39" borderId="112" xfId="45" applyNumberFormat="1" applyFont="1" applyFill="1" applyBorder="1" applyAlignment="1">
      <alignment horizontal="center" vertical="center" shrinkToFit="1"/>
    </xf>
    <xf numFmtId="49" fontId="16" fillId="39" borderId="119" xfId="45" applyNumberFormat="1" applyFont="1" applyFill="1" applyBorder="1" applyAlignment="1">
      <alignment horizontal="center" vertical="center" shrinkToFit="1"/>
    </xf>
    <xf numFmtId="49" fontId="3" fillId="39" borderId="146" xfId="45" applyNumberFormat="1" applyFont="1" applyFill="1" applyBorder="1" applyAlignment="1">
      <alignment horizontal="center" vertical="center" shrinkToFit="1"/>
    </xf>
    <xf numFmtId="49" fontId="16" fillId="39" borderId="112" xfId="45" applyNumberFormat="1" applyFont="1" applyFill="1" applyBorder="1" applyAlignment="1" applyProtection="1">
      <alignment horizontal="center" vertical="center" shrinkToFit="1"/>
      <protection locked="0"/>
    </xf>
    <xf numFmtId="49" fontId="16" fillId="39" borderId="119" xfId="45" applyNumberFormat="1" applyFont="1" applyFill="1" applyBorder="1" applyAlignment="1" applyProtection="1">
      <alignment horizontal="center" vertical="center" shrinkToFit="1"/>
      <protection locked="0"/>
    </xf>
    <xf numFmtId="49" fontId="16" fillId="39" borderId="142" xfId="45" applyNumberFormat="1" applyFont="1" applyFill="1" applyBorder="1" applyAlignment="1" applyProtection="1">
      <alignment horizontal="center" vertical="center" shrinkToFit="1"/>
      <protection locked="0"/>
    </xf>
    <xf numFmtId="49" fontId="16" fillId="39" borderId="141" xfId="45" applyNumberFormat="1" applyFont="1" applyFill="1" applyBorder="1" applyAlignment="1">
      <alignment horizontal="center" vertical="center" shrinkToFit="1"/>
    </xf>
    <xf numFmtId="0" fontId="26" fillId="0" borderId="0" xfId="43" applyFont="1" applyAlignment="1">
      <alignment vertical="center"/>
    </xf>
    <xf numFmtId="0" fontId="26" fillId="0" borderId="0" xfId="43" applyFont="1" applyAlignment="1">
      <alignment vertical="center" shrinkToFit="1"/>
    </xf>
    <xf numFmtId="0" fontId="26" fillId="3" borderId="0" xfId="43" applyFont="1" applyFill="1" applyAlignment="1">
      <alignment vertical="center" shrinkToFit="1"/>
    </xf>
    <xf numFmtId="0" fontId="26" fillId="3" borderId="0" xfId="43" applyFont="1" applyFill="1" applyAlignment="1">
      <alignment horizontal="left" vertical="center"/>
    </xf>
    <xf numFmtId="0" fontId="26" fillId="3" borderId="0" xfId="43" applyFont="1" applyFill="1" applyAlignment="1">
      <alignment vertical="center"/>
    </xf>
    <xf numFmtId="0" fontId="26" fillId="3" borderId="0" xfId="43" applyFont="1" applyFill="1" applyBorder="1" applyAlignment="1">
      <alignment horizontal="left" vertical="center"/>
    </xf>
    <xf numFmtId="0" fontId="26" fillId="3" borderId="0" xfId="43" applyFont="1" applyFill="1" applyBorder="1" applyAlignment="1">
      <alignment horizontal="center" vertical="center" shrinkToFit="1"/>
    </xf>
    <xf numFmtId="0" fontId="26" fillId="3" borderId="0" xfId="43" applyFont="1" applyFill="1" applyBorder="1" applyAlignment="1">
      <alignment vertical="center" shrinkToFit="1"/>
    </xf>
    <xf numFmtId="0" fontId="26" fillId="0" borderId="0" xfId="43" applyFont="1" applyBorder="1" applyAlignment="1">
      <alignment vertical="center" shrinkToFit="1"/>
    </xf>
    <xf numFmtId="0" fontId="108" fillId="0" borderId="0" xfId="0" applyFont="1" applyAlignment="1">
      <alignment vertical="center"/>
    </xf>
    <xf numFmtId="183" fontId="111" fillId="43" borderId="100" xfId="46" applyNumberFormat="1" applyFont="1" applyFill="1" applyBorder="1" applyAlignment="1" applyProtection="1">
      <alignment horizontal="center" vertical="center" shrinkToFit="1"/>
    </xf>
    <xf numFmtId="0" fontId="71" fillId="0" borderId="27" xfId="0" applyFont="1" applyFill="1" applyBorder="1" applyAlignment="1">
      <alignment horizontal="left" vertical="center" wrapText="1" shrinkToFit="1"/>
    </xf>
    <xf numFmtId="0" fontId="71" fillId="0" borderId="0" xfId="0" applyFont="1" applyFill="1" applyBorder="1" applyAlignment="1">
      <alignment horizontal="left" vertical="center" wrapText="1" shrinkToFit="1"/>
    </xf>
    <xf numFmtId="0" fontId="71" fillId="0" borderId="49" xfId="0" applyFont="1" applyFill="1" applyBorder="1" applyAlignment="1">
      <alignment horizontal="left" vertical="center" wrapText="1" shrinkToFit="1"/>
    </xf>
    <xf numFmtId="0" fontId="71" fillId="0" borderId="36" xfId="0" applyFont="1" applyFill="1" applyBorder="1" applyAlignment="1">
      <alignment horizontal="left" vertical="center" wrapText="1" shrinkToFit="1"/>
    </xf>
    <xf numFmtId="0" fontId="71" fillId="0" borderId="1" xfId="0" applyFont="1" applyFill="1" applyBorder="1" applyAlignment="1">
      <alignment horizontal="left" vertical="center" wrapText="1" shrinkToFit="1"/>
    </xf>
    <xf numFmtId="0" fontId="71" fillId="0" borderId="19" xfId="0" applyFont="1" applyFill="1" applyBorder="1" applyAlignment="1">
      <alignment horizontal="left" vertical="center" wrapText="1" shrinkToFit="1"/>
    </xf>
    <xf numFmtId="0" fontId="62" fillId="0" borderId="10" xfId="0" applyFont="1" applyFill="1" applyBorder="1" applyAlignment="1">
      <alignment horizontal="left" vertical="center"/>
    </xf>
    <xf numFmtId="0" fontId="62" fillId="0" borderId="9" xfId="0" applyFont="1" applyFill="1" applyBorder="1" applyAlignment="1">
      <alignment horizontal="left" vertical="center"/>
    </xf>
    <xf numFmtId="0" fontId="62" fillId="0" borderId="32" xfId="0" applyFont="1" applyFill="1" applyBorder="1" applyAlignment="1">
      <alignment horizontal="left" vertical="center"/>
    </xf>
    <xf numFmtId="0" fontId="26" fillId="0" borderId="74" xfId="0" applyFont="1" applyBorder="1" applyAlignment="1">
      <alignment horizontal="center" vertical="center"/>
    </xf>
    <xf numFmtId="0" fontId="26" fillId="0" borderId="75" xfId="0" applyFont="1" applyBorder="1" applyAlignment="1">
      <alignment horizontal="center" vertical="center"/>
    </xf>
    <xf numFmtId="0" fontId="65" fillId="0" borderId="34" xfId="0" applyFont="1" applyFill="1" applyBorder="1" applyAlignment="1">
      <alignment horizontal="center" vertical="center"/>
    </xf>
    <xf numFmtId="0" fontId="65" fillId="0" borderId="33" xfId="0" applyFont="1" applyFill="1" applyBorder="1" applyAlignment="1">
      <alignment horizontal="center" vertical="center"/>
    </xf>
    <xf numFmtId="0" fontId="65" fillId="0" borderId="30" xfId="0" applyFont="1" applyFill="1" applyBorder="1" applyAlignment="1">
      <alignment horizontal="center" vertical="center"/>
    </xf>
    <xf numFmtId="0" fontId="65" fillId="0" borderId="54" xfId="0" applyFont="1" applyFill="1" applyBorder="1" applyAlignment="1">
      <alignment horizontal="center" vertical="center"/>
    </xf>
    <xf numFmtId="0" fontId="65" fillId="0" borderId="6" xfId="0" applyFont="1" applyFill="1" applyBorder="1" applyAlignment="1">
      <alignment horizontal="center" vertical="center"/>
    </xf>
    <xf numFmtId="0" fontId="65" fillId="0" borderId="31" xfId="0" applyFont="1" applyFill="1" applyBorder="1" applyAlignment="1">
      <alignment horizontal="center" vertical="center"/>
    </xf>
    <xf numFmtId="0" fontId="65" fillId="0" borderId="28" xfId="0" applyFont="1" applyFill="1" applyBorder="1" applyAlignment="1">
      <alignment horizontal="center" vertical="center"/>
    </xf>
    <xf numFmtId="0" fontId="65" fillId="0" borderId="26" xfId="0" applyFont="1" applyFill="1" applyBorder="1" applyAlignment="1">
      <alignment horizontal="center" vertical="center"/>
    </xf>
    <xf numFmtId="0" fontId="65" fillId="0" borderId="29" xfId="0" applyFont="1" applyFill="1" applyBorder="1" applyAlignment="1">
      <alignment horizontal="center" vertical="center"/>
    </xf>
    <xf numFmtId="0" fontId="64" fillId="39" borderId="4" xfId="0" applyFont="1" applyFill="1" applyBorder="1" applyAlignment="1">
      <alignment horizontal="center" vertical="center"/>
    </xf>
    <xf numFmtId="0" fontId="64" fillId="39" borderId="2" xfId="0" applyFont="1" applyFill="1" applyBorder="1" applyAlignment="1">
      <alignment horizontal="center" vertical="center"/>
    </xf>
    <xf numFmtId="0" fontId="64" fillId="39" borderId="3" xfId="0" applyFont="1" applyFill="1" applyBorder="1" applyAlignment="1">
      <alignment horizontal="center" vertical="center"/>
    </xf>
    <xf numFmtId="0" fontId="108" fillId="39" borderId="34" xfId="0" applyFont="1" applyFill="1" applyBorder="1" applyAlignment="1">
      <alignment horizontal="center" vertical="center"/>
    </xf>
    <xf numFmtId="0" fontId="108" fillId="39" borderId="33" xfId="0" applyFont="1" applyFill="1" applyBorder="1" applyAlignment="1">
      <alignment horizontal="center" vertical="center"/>
    </xf>
    <xf numFmtId="0" fontId="108" fillId="39" borderId="30" xfId="0" applyFont="1" applyFill="1" applyBorder="1" applyAlignment="1">
      <alignment horizontal="center" vertical="center"/>
    </xf>
    <xf numFmtId="0" fontId="22" fillId="0" borderId="4"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71" fillId="39" borderId="36" xfId="0" applyFont="1" applyFill="1" applyBorder="1" applyAlignment="1">
      <alignment horizontal="center" vertical="center"/>
    </xf>
    <xf numFmtId="0" fontId="71" fillId="39" borderId="1" xfId="0" applyFont="1" applyFill="1" applyBorder="1" applyAlignment="1">
      <alignment horizontal="center" vertical="center"/>
    </xf>
    <xf numFmtId="0" fontId="71" fillId="39" borderId="19" xfId="0" applyFont="1" applyFill="1" applyBorder="1" applyAlignment="1">
      <alignment horizontal="center" vertical="center"/>
    </xf>
    <xf numFmtId="0" fontId="64" fillId="0" borderId="4" xfId="0" applyFont="1" applyFill="1" applyBorder="1" applyAlignment="1">
      <alignment horizontal="center" vertical="center"/>
    </xf>
    <xf numFmtId="0" fontId="64" fillId="0" borderId="2" xfId="0" applyFont="1" applyFill="1" applyBorder="1" applyAlignment="1">
      <alignment horizontal="center" vertical="center"/>
    </xf>
    <xf numFmtId="0" fontId="64" fillId="0" borderId="3" xfId="0" applyFont="1" applyFill="1" applyBorder="1" applyAlignment="1">
      <alignment horizontal="center" vertical="center"/>
    </xf>
    <xf numFmtId="0" fontId="64" fillId="39" borderId="2" xfId="0" applyFont="1" applyFill="1" applyBorder="1" applyAlignment="1">
      <alignment horizontal="center" vertical="center" shrinkToFit="1"/>
    </xf>
    <xf numFmtId="0" fontId="64" fillId="37" borderId="4" xfId="0" applyFont="1" applyFill="1" applyBorder="1" applyAlignment="1">
      <alignment horizontal="center" vertical="center"/>
    </xf>
    <xf numFmtId="0" fontId="64" fillId="37" borderId="2" xfId="0" applyFont="1" applyFill="1" applyBorder="1" applyAlignment="1">
      <alignment horizontal="center" vertical="center"/>
    </xf>
    <xf numFmtId="0" fontId="64" fillId="37" borderId="3" xfId="0" applyFont="1" applyFill="1" applyBorder="1" applyAlignment="1">
      <alignment horizontal="center" vertical="center"/>
    </xf>
    <xf numFmtId="0" fontId="24" fillId="0" borderId="8" xfId="0" applyFont="1" applyFill="1" applyBorder="1" applyAlignment="1">
      <alignment horizontal="left" vertical="center"/>
    </xf>
    <xf numFmtId="0" fontId="24" fillId="0" borderId="18" xfId="0" applyFont="1" applyFill="1" applyBorder="1" applyAlignment="1">
      <alignment horizontal="left" vertical="center"/>
    </xf>
    <xf numFmtId="0" fontId="24" fillId="0" borderId="15" xfId="0" applyFont="1" applyFill="1" applyBorder="1" applyAlignment="1">
      <alignment horizontal="left" vertical="center"/>
    </xf>
    <xf numFmtId="0" fontId="60" fillId="0" borderId="34" xfId="0" applyFont="1" applyFill="1" applyBorder="1" applyAlignment="1">
      <alignment horizontal="center" vertical="center"/>
    </xf>
    <xf numFmtId="0" fontId="60" fillId="0" borderId="33" xfId="0" applyFont="1" applyFill="1" applyBorder="1" applyAlignment="1">
      <alignment horizontal="center" vertical="center"/>
    </xf>
    <xf numFmtId="0" fontId="60" fillId="0" borderId="30" xfId="0" applyFont="1" applyFill="1" applyBorder="1" applyAlignment="1">
      <alignment horizontal="center" vertical="center"/>
    </xf>
    <xf numFmtId="0" fontId="71" fillId="0" borderId="0" xfId="0" applyFont="1" applyBorder="1" applyAlignment="1">
      <alignment horizontal="left" vertical="center" wrapText="1"/>
    </xf>
    <xf numFmtId="0" fontId="71" fillId="0" borderId="49" xfId="0" applyFont="1" applyBorder="1" applyAlignment="1">
      <alignment horizontal="left" vertical="center" wrapText="1"/>
    </xf>
    <xf numFmtId="0" fontId="71" fillId="3" borderId="27" xfId="0" applyFont="1" applyFill="1" applyBorder="1" applyAlignment="1">
      <alignment horizontal="left" vertical="center"/>
    </xf>
    <xf numFmtId="0" fontId="71" fillId="3" borderId="0" xfId="0" applyFont="1" applyFill="1" applyBorder="1" applyAlignment="1">
      <alignment horizontal="left" vertical="center"/>
    </xf>
    <xf numFmtId="0" fontId="71" fillId="3" borderId="49" xfId="0" applyFont="1" applyFill="1" applyBorder="1" applyAlignment="1">
      <alignment horizontal="left" vertical="center"/>
    </xf>
    <xf numFmtId="0" fontId="71" fillId="3" borderId="36" xfId="0" applyFont="1" applyFill="1" applyBorder="1" applyAlignment="1">
      <alignment horizontal="left" vertical="center"/>
    </xf>
    <xf numFmtId="0" fontId="71" fillId="3" borderId="1" xfId="0" applyFont="1" applyFill="1" applyBorder="1" applyAlignment="1">
      <alignment horizontal="left" vertical="center"/>
    </xf>
    <xf numFmtId="0" fontId="71" fillId="3" borderId="19" xfId="0" applyFont="1" applyFill="1" applyBorder="1" applyAlignment="1">
      <alignment horizontal="left" vertical="center"/>
    </xf>
    <xf numFmtId="0" fontId="22" fillId="0" borderId="4"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4" fillId="39" borderId="4" xfId="0" applyFont="1" applyFill="1" applyBorder="1" applyAlignment="1">
      <alignment horizontal="center" vertical="center"/>
    </xf>
    <xf numFmtId="0" fontId="4" fillId="39" borderId="2" xfId="0" applyFont="1" applyFill="1" applyBorder="1" applyAlignment="1">
      <alignment horizontal="center" vertical="center"/>
    </xf>
    <xf numFmtId="0" fontId="4" fillId="39"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71" fillId="39" borderId="8" xfId="0" applyFont="1" applyFill="1" applyBorder="1" applyAlignment="1">
      <alignment horizontal="center" vertical="center"/>
    </xf>
    <xf numFmtId="0" fontId="71" fillId="39" borderId="18" xfId="0" applyFont="1" applyFill="1" applyBorder="1" applyAlignment="1">
      <alignment horizontal="center" vertical="center"/>
    </xf>
    <xf numFmtId="0" fontId="71" fillId="39" borderId="15" xfId="0" applyFont="1" applyFill="1" applyBorder="1" applyAlignment="1">
      <alignment horizontal="center" vertical="center"/>
    </xf>
    <xf numFmtId="0" fontId="65" fillId="39" borderId="34" xfId="0" applyFont="1" applyFill="1" applyBorder="1" applyAlignment="1">
      <alignment horizontal="center" vertical="center"/>
    </xf>
    <xf numFmtId="0" fontId="65" fillId="39" borderId="33" xfId="0" applyFont="1" applyFill="1" applyBorder="1" applyAlignment="1">
      <alignment horizontal="center" vertical="center"/>
    </xf>
    <xf numFmtId="0" fontId="66" fillId="39" borderId="2" xfId="0" applyFont="1" applyFill="1" applyBorder="1" applyAlignment="1">
      <alignment horizontal="center" vertical="center"/>
    </xf>
    <xf numFmtId="0" fontId="22" fillId="0" borderId="28" xfId="0" applyFont="1" applyBorder="1" applyAlignment="1">
      <alignment horizontal="left" vertical="center"/>
    </xf>
    <xf numFmtId="0" fontId="22" fillId="0" borderId="26" xfId="0" applyFont="1" applyBorder="1" applyAlignment="1">
      <alignment horizontal="left" vertical="center"/>
    </xf>
    <xf numFmtId="0" fontId="22" fillId="0" borderId="29" xfId="0" applyFont="1" applyBorder="1" applyAlignment="1">
      <alignment horizontal="left" vertical="center"/>
    </xf>
    <xf numFmtId="0" fontId="71" fillId="0" borderId="8"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27" xfId="0" applyFont="1" applyFill="1" applyBorder="1" applyAlignment="1">
      <alignment horizontal="left" vertical="center"/>
    </xf>
    <xf numFmtId="0" fontId="71" fillId="0" borderId="0" xfId="0" applyFont="1" applyFill="1" applyBorder="1" applyAlignment="1">
      <alignment horizontal="left" vertical="center"/>
    </xf>
    <xf numFmtId="0" fontId="71" fillId="0" borderId="49" xfId="0" applyFont="1" applyFill="1" applyBorder="1" applyAlignment="1">
      <alignment horizontal="left" vertical="center"/>
    </xf>
    <xf numFmtId="0" fontId="62" fillId="0" borderId="28" xfId="0" applyFont="1" applyFill="1" applyBorder="1" applyAlignment="1">
      <alignment horizontal="left" vertical="center"/>
    </xf>
    <xf numFmtId="0" fontId="62" fillId="0" borderId="26" xfId="0" applyFont="1" applyFill="1" applyBorder="1" applyAlignment="1">
      <alignment horizontal="left" vertical="center"/>
    </xf>
    <xf numFmtId="0" fontId="62" fillId="0" borderId="29" xfId="0" applyFont="1" applyFill="1" applyBorder="1" applyAlignment="1">
      <alignment horizontal="left" vertical="center"/>
    </xf>
    <xf numFmtId="0" fontId="104" fillId="0" borderId="28" xfId="0" applyFont="1" applyBorder="1" applyAlignment="1">
      <alignment horizontal="left" vertical="center"/>
    </xf>
    <xf numFmtId="0" fontId="104" fillId="0" borderId="26" xfId="0" applyFont="1" applyBorder="1" applyAlignment="1">
      <alignment horizontal="left" vertical="center"/>
    </xf>
    <xf numFmtId="0" fontId="104" fillId="0" borderId="29" xfId="0" applyFont="1" applyBorder="1" applyAlignment="1">
      <alignment horizontal="left" vertical="center"/>
    </xf>
    <xf numFmtId="0" fontId="71" fillId="3" borderId="8" xfId="0" applyFont="1" applyFill="1" applyBorder="1" applyAlignment="1">
      <alignment horizontal="left" vertical="center" wrapText="1"/>
    </xf>
    <xf numFmtId="0" fontId="71" fillId="3" borderId="18" xfId="0" applyFont="1" applyFill="1" applyBorder="1" applyAlignment="1">
      <alignment horizontal="left" vertical="center" wrapText="1"/>
    </xf>
    <xf numFmtId="0" fontId="71" fillId="3" borderId="15" xfId="0" applyFont="1" applyFill="1" applyBorder="1" applyAlignment="1">
      <alignment horizontal="left" vertical="center" wrapText="1"/>
    </xf>
    <xf numFmtId="0" fontId="71" fillId="3" borderId="27" xfId="0" applyFont="1" applyFill="1" applyBorder="1" applyAlignment="1">
      <alignment horizontal="left" vertical="center" wrapText="1"/>
    </xf>
    <xf numFmtId="0" fontId="71" fillId="3" borderId="0" xfId="0" applyFont="1" applyFill="1" applyBorder="1" applyAlignment="1">
      <alignment horizontal="left" vertical="center" wrapText="1"/>
    </xf>
    <xf numFmtId="0" fontId="71" fillId="3" borderId="49" xfId="0" applyFont="1" applyFill="1" applyBorder="1" applyAlignment="1">
      <alignment horizontal="left" vertical="center" wrapText="1"/>
    </xf>
    <xf numFmtId="0" fontId="71" fillId="0" borderId="8" xfId="0" applyFont="1" applyFill="1" applyBorder="1" applyAlignment="1">
      <alignment horizontal="left" vertical="center" wrapText="1"/>
    </xf>
    <xf numFmtId="0" fontId="71" fillId="0" borderId="18" xfId="0" applyFont="1" applyFill="1" applyBorder="1" applyAlignment="1">
      <alignment horizontal="left" vertical="center" wrapText="1"/>
    </xf>
    <xf numFmtId="0" fontId="71" fillId="0" borderId="15" xfId="0" applyFont="1" applyFill="1" applyBorder="1" applyAlignment="1">
      <alignment horizontal="left" vertical="center" wrapText="1"/>
    </xf>
    <xf numFmtId="0" fontId="71" fillId="0" borderId="27" xfId="0" applyFont="1" applyFill="1" applyBorder="1" applyAlignment="1">
      <alignment horizontal="left" vertical="center" wrapText="1"/>
    </xf>
    <xf numFmtId="0" fontId="71" fillId="0" borderId="0" xfId="0" applyFont="1" applyFill="1" applyBorder="1" applyAlignment="1">
      <alignment horizontal="left" vertical="center" wrapText="1"/>
    </xf>
    <xf numFmtId="0" fontId="71" fillId="0" borderId="49" xfId="0" applyFont="1" applyFill="1" applyBorder="1" applyAlignment="1">
      <alignment horizontal="left" vertical="center" wrapText="1"/>
    </xf>
    <xf numFmtId="0" fontId="71" fillId="0" borderId="36" xfId="0" applyFont="1" applyFill="1" applyBorder="1" applyAlignment="1">
      <alignment horizontal="left" vertical="center" wrapText="1"/>
    </xf>
    <xf numFmtId="0" fontId="71" fillId="0" borderId="1" xfId="0" applyFont="1" applyFill="1" applyBorder="1" applyAlignment="1">
      <alignment horizontal="left" vertical="center" wrapText="1"/>
    </xf>
    <xf numFmtId="0" fontId="71" fillId="0" borderId="19" xfId="0" applyFont="1" applyFill="1" applyBorder="1" applyAlignment="1">
      <alignment horizontal="left" vertical="center" wrapText="1"/>
    </xf>
    <xf numFmtId="0" fontId="71" fillId="0" borderId="54" xfId="0" applyFont="1" applyFill="1" applyBorder="1" applyAlignment="1">
      <alignment horizontal="left" vertical="center" wrapText="1"/>
    </xf>
    <xf numFmtId="0" fontId="71" fillId="0" borderId="6" xfId="0" applyFont="1" applyFill="1" applyBorder="1" applyAlignment="1">
      <alignment horizontal="left" vertical="center" wrapText="1"/>
    </xf>
    <xf numFmtId="0" fontId="71" fillId="0" borderId="31" xfId="0" applyFont="1" applyFill="1" applyBorder="1" applyAlignment="1">
      <alignment horizontal="left" vertical="center" wrapText="1"/>
    </xf>
    <xf numFmtId="0" fontId="71" fillId="0" borderId="11" xfId="0" applyFont="1" applyFill="1" applyBorder="1" applyAlignment="1">
      <alignment horizontal="left" vertical="center" wrapText="1"/>
    </xf>
    <xf numFmtId="0" fontId="71" fillId="0" borderId="63" xfId="0" applyFont="1" applyFill="1" applyBorder="1" applyAlignment="1">
      <alignment horizontal="left" vertical="center" wrapText="1"/>
    </xf>
    <xf numFmtId="0" fontId="71" fillId="0" borderId="64" xfId="0" applyFont="1" applyFill="1" applyBorder="1" applyAlignment="1">
      <alignment horizontal="left" vertical="center" wrapText="1"/>
    </xf>
    <xf numFmtId="0" fontId="66" fillId="0" borderId="27" xfId="0" applyFont="1" applyFill="1" applyBorder="1" applyAlignment="1">
      <alignment horizontal="left" vertical="center" wrapText="1"/>
    </xf>
    <xf numFmtId="0" fontId="66" fillId="0" borderId="0" xfId="0" applyFont="1" applyFill="1" applyBorder="1" applyAlignment="1">
      <alignment horizontal="left" vertical="center" wrapText="1"/>
    </xf>
    <xf numFmtId="0" fontId="66" fillId="0" borderId="49" xfId="0" applyFont="1" applyFill="1" applyBorder="1" applyAlignment="1">
      <alignment horizontal="left" vertical="center" wrapText="1"/>
    </xf>
    <xf numFmtId="0" fontId="66" fillId="0" borderId="36" xfId="0" applyFont="1" applyFill="1" applyBorder="1" applyAlignment="1">
      <alignment horizontal="left" vertical="center" wrapText="1"/>
    </xf>
    <xf numFmtId="0" fontId="66" fillId="0" borderId="1" xfId="0" applyFont="1" applyFill="1" applyBorder="1" applyAlignment="1">
      <alignment horizontal="left" vertical="center" wrapText="1"/>
    </xf>
    <xf numFmtId="0" fontId="66" fillId="0" borderId="19" xfId="0" applyFont="1" applyFill="1" applyBorder="1" applyAlignment="1">
      <alignment horizontal="left" vertical="center" wrapText="1"/>
    </xf>
    <xf numFmtId="0" fontId="64" fillId="0" borderId="8" xfId="0" applyFont="1" applyFill="1" applyBorder="1" applyAlignment="1">
      <alignment horizontal="center" vertical="center"/>
    </xf>
    <xf numFmtId="0" fontId="64" fillId="0" borderId="18" xfId="0" applyFont="1" applyFill="1" applyBorder="1" applyAlignment="1">
      <alignment horizontal="center" vertical="center"/>
    </xf>
    <xf numFmtId="0" fontId="64" fillId="0" borderId="15" xfId="0" applyFont="1" applyFill="1" applyBorder="1" applyAlignment="1">
      <alignment horizontal="center" vertical="center"/>
    </xf>
    <xf numFmtId="0" fontId="62" fillId="0" borderId="27" xfId="0" applyFont="1" applyFill="1" applyBorder="1" applyAlignment="1">
      <alignment horizontal="left" vertical="center"/>
    </xf>
    <xf numFmtId="0" fontId="62" fillId="0" borderId="0" xfId="0" applyFont="1" applyFill="1" applyBorder="1" applyAlignment="1">
      <alignment horizontal="left" vertical="center"/>
    </xf>
    <xf numFmtId="0" fontId="62" fillId="0" borderId="49" xfId="0" applyFont="1" applyFill="1" applyBorder="1" applyAlignment="1">
      <alignment horizontal="left" vertical="center"/>
    </xf>
    <xf numFmtId="0" fontId="4" fillId="39" borderId="36" xfId="0" applyFont="1" applyFill="1" applyBorder="1" applyAlignment="1">
      <alignment horizontal="center" vertical="center"/>
    </xf>
    <xf numFmtId="0" fontId="4" fillId="39" borderId="1" xfId="0" applyFont="1" applyFill="1" applyBorder="1" applyAlignment="1">
      <alignment horizontal="center" vertical="center"/>
    </xf>
    <xf numFmtId="0" fontId="4" fillId="39" borderId="19" xfId="0" applyFont="1" applyFill="1" applyBorder="1" applyAlignment="1">
      <alignment horizontal="center" vertical="center"/>
    </xf>
    <xf numFmtId="0" fontId="62" fillId="0" borderId="8" xfId="0" applyFont="1" applyFill="1" applyBorder="1" applyAlignment="1">
      <alignment horizontal="left" vertical="center" wrapText="1"/>
    </xf>
    <xf numFmtId="0" fontId="62" fillId="0" borderId="18" xfId="0" applyFont="1" applyFill="1" applyBorder="1" applyAlignment="1">
      <alignment horizontal="left" vertical="center" wrapText="1"/>
    </xf>
    <xf numFmtId="0" fontId="62" fillId="0" borderId="15" xfId="0" applyFont="1" applyFill="1" applyBorder="1" applyAlignment="1">
      <alignment horizontal="left" vertical="center" wrapText="1"/>
    </xf>
    <xf numFmtId="0" fontId="62" fillId="0" borderId="27" xfId="0" applyFont="1" applyFill="1" applyBorder="1" applyAlignment="1">
      <alignment horizontal="left" vertical="center" wrapText="1"/>
    </xf>
    <xf numFmtId="0" fontId="62" fillId="0" borderId="0" xfId="0" applyFont="1" applyFill="1" applyBorder="1" applyAlignment="1">
      <alignment horizontal="left" vertical="center" wrapText="1"/>
    </xf>
    <xf numFmtId="0" fontId="62" fillId="0" borderId="49" xfId="0" applyFont="1" applyFill="1" applyBorder="1" applyAlignment="1">
      <alignment horizontal="left" vertical="center" wrapText="1"/>
    </xf>
    <xf numFmtId="0" fontId="62" fillId="0" borderId="36" xfId="0" applyFont="1" applyFill="1" applyBorder="1" applyAlignment="1">
      <alignment horizontal="left" vertical="center" wrapText="1"/>
    </xf>
    <xf numFmtId="0" fontId="62" fillId="0" borderId="1" xfId="0" applyFont="1" applyFill="1" applyBorder="1" applyAlignment="1">
      <alignment horizontal="left" vertical="center" wrapText="1"/>
    </xf>
    <xf numFmtId="0" fontId="62" fillId="0" borderId="19" xfId="0" applyFont="1" applyFill="1" applyBorder="1" applyAlignment="1">
      <alignment horizontal="left" vertical="center" wrapText="1"/>
    </xf>
    <xf numFmtId="0" fontId="26" fillId="38" borderId="53" xfId="43" applyFont="1" applyFill="1" applyBorder="1" applyAlignment="1">
      <alignment horizontal="center" vertical="center"/>
    </xf>
    <xf numFmtId="0" fontId="26" fillId="38" borderId="53" xfId="43" applyFont="1" applyFill="1" applyBorder="1" applyAlignment="1">
      <alignment horizontal="center" vertical="center" shrinkToFit="1"/>
    </xf>
    <xf numFmtId="181" fontId="26" fillId="38" borderId="53" xfId="43" applyNumberFormat="1" applyFont="1" applyFill="1" applyBorder="1" applyAlignment="1">
      <alignment horizontal="center" vertical="center"/>
    </xf>
    <xf numFmtId="0" fontId="65" fillId="0" borderId="28" xfId="0" applyFont="1" applyBorder="1" applyAlignment="1">
      <alignment horizontal="left" vertical="center"/>
    </xf>
    <xf numFmtId="0" fontId="65" fillId="0" borderId="26" xfId="0" applyFont="1" applyBorder="1" applyAlignment="1">
      <alignment horizontal="left" vertical="center"/>
    </xf>
    <xf numFmtId="0" fontId="62" fillId="0" borderId="53" xfId="0" applyFont="1" applyBorder="1" applyAlignment="1">
      <alignment horizontal="center" vertical="center"/>
    </xf>
    <xf numFmtId="0" fontId="60" fillId="39" borderId="8" xfId="0" applyFont="1" applyFill="1" applyBorder="1" applyAlignment="1">
      <alignment horizontal="center" vertical="center"/>
    </xf>
    <xf numFmtId="0" fontId="60" fillId="39" borderId="18" xfId="0" applyFont="1" applyFill="1" applyBorder="1" applyAlignment="1">
      <alignment horizontal="center" vertical="center"/>
    </xf>
    <xf numFmtId="0" fontId="60" fillId="39" borderId="15" xfId="0" applyFont="1" applyFill="1" applyBorder="1" applyAlignment="1">
      <alignment horizontal="center" vertical="center"/>
    </xf>
    <xf numFmtId="0" fontId="60" fillId="39" borderId="36" xfId="0" applyFont="1" applyFill="1" applyBorder="1" applyAlignment="1">
      <alignment horizontal="center" vertical="center"/>
    </xf>
    <xf numFmtId="0" fontId="60" fillId="39" borderId="1" xfId="0" applyFont="1" applyFill="1" applyBorder="1" applyAlignment="1">
      <alignment horizontal="center" vertical="center"/>
    </xf>
    <xf numFmtId="0" fontId="60" fillId="39" borderId="19" xfId="0" applyFont="1" applyFill="1" applyBorder="1" applyAlignment="1">
      <alignment horizontal="center" vertical="center"/>
    </xf>
    <xf numFmtId="0" fontId="65" fillId="0" borderId="8" xfId="0" applyFont="1" applyFill="1" applyBorder="1" applyAlignment="1">
      <alignment horizontal="left" vertical="center"/>
    </xf>
    <xf numFmtId="0" fontId="65" fillId="0" borderId="18" xfId="0" applyFont="1" applyFill="1" applyBorder="1" applyAlignment="1">
      <alignment horizontal="left" vertical="center"/>
    </xf>
    <xf numFmtId="0" fontId="65" fillId="0" borderId="15" xfId="0" applyFont="1" applyFill="1" applyBorder="1" applyAlignment="1">
      <alignment horizontal="left" vertical="center"/>
    </xf>
    <xf numFmtId="0" fontId="24" fillId="0" borderId="0" xfId="43" applyFont="1" applyAlignment="1">
      <alignment horizontal="center" vertical="center"/>
    </xf>
    <xf numFmtId="0" fontId="62" fillId="0" borderId="34" xfId="0" applyFont="1" applyBorder="1" applyAlignment="1">
      <alignment horizontal="left" vertical="center"/>
    </xf>
    <xf numFmtId="0" fontId="62" fillId="0" borderId="33" xfId="0" applyFont="1" applyBorder="1" applyAlignment="1">
      <alignment horizontal="left" vertical="center"/>
    </xf>
    <xf numFmtId="0" fontId="62" fillId="0" borderId="30" xfId="0" applyFont="1" applyBorder="1" applyAlignment="1">
      <alignment horizontal="left" vertical="center"/>
    </xf>
    <xf numFmtId="0" fontId="64" fillId="0" borderId="27" xfId="0" applyFont="1" applyBorder="1" applyAlignment="1">
      <alignment horizontal="left" vertical="center"/>
    </xf>
    <xf numFmtId="0" fontId="64" fillId="0" borderId="0" xfId="0" applyFont="1" applyBorder="1" applyAlignment="1">
      <alignment horizontal="left" vertical="center"/>
    </xf>
    <xf numFmtId="0" fontId="64" fillId="0" borderId="49" xfId="0" applyFont="1" applyBorder="1" applyAlignment="1">
      <alignment horizontal="left" vertical="center"/>
    </xf>
    <xf numFmtId="0" fontId="64" fillId="0" borderId="27" xfId="0" applyFont="1" applyBorder="1" applyAlignment="1">
      <alignment horizontal="left" vertical="center" wrapText="1"/>
    </xf>
    <xf numFmtId="0" fontId="64" fillId="0" borderId="0" xfId="0" applyFont="1" applyBorder="1" applyAlignment="1">
      <alignment horizontal="left" vertical="center" wrapText="1"/>
    </xf>
    <xf numFmtId="0" fontId="64" fillId="0" borderId="49" xfId="0" applyFont="1" applyBorder="1" applyAlignment="1">
      <alignment horizontal="left" vertical="center" wrapText="1"/>
    </xf>
    <xf numFmtId="0" fontId="26" fillId="0" borderId="9" xfId="43" applyFont="1" applyBorder="1" applyAlignment="1">
      <alignment horizontal="center" vertical="center"/>
    </xf>
    <xf numFmtId="0" fontId="65" fillId="39" borderId="10" xfId="0" applyFont="1" applyFill="1" applyBorder="1" applyAlignment="1">
      <alignment horizontal="center" vertical="center"/>
    </xf>
    <xf numFmtId="0" fontId="65" fillId="39" borderId="9" xfId="0" applyFont="1" applyFill="1" applyBorder="1" applyAlignment="1">
      <alignment horizontal="center" vertical="center"/>
    </xf>
    <xf numFmtId="0" fontId="65" fillId="39" borderId="32" xfId="0" applyFont="1" applyFill="1" applyBorder="1" applyAlignment="1">
      <alignment horizontal="center" vertical="center"/>
    </xf>
    <xf numFmtId="0" fontId="65" fillId="39" borderId="28" xfId="0" applyFont="1" applyFill="1" applyBorder="1" applyAlignment="1">
      <alignment horizontal="center" vertical="center"/>
    </xf>
    <xf numFmtId="0" fontId="65" fillId="39" borderId="26" xfId="0" applyFont="1" applyFill="1" applyBorder="1" applyAlignment="1">
      <alignment horizontal="center" vertical="center"/>
    </xf>
    <xf numFmtId="0" fontId="65" fillId="39" borderId="29" xfId="0" applyFont="1" applyFill="1" applyBorder="1" applyAlignment="1">
      <alignment horizontal="center" vertical="center"/>
    </xf>
    <xf numFmtId="0" fontId="62" fillId="3" borderId="4" xfId="0" applyFont="1" applyFill="1" applyBorder="1" applyAlignment="1">
      <alignment horizontal="center" vertical="center"/>
    </xf>
    <xf numFmtId="0" fontId="62" fillId="3" borderId="3" xfId="0" applyFont="1" applyFill="1" applyBorder="1" applyAlignment="1">
      <alignment horizontal="center" vertical="center"/>
    </xf>
    <xf numFmtId="0" fontId="0" fillId="39" borderId="4" xfId="0" applyFill="1" applyBorder="1" applyAlignment="1">
      <alignment horizontal="center" vertical="center"/>
    </xf>
    <xf numFmtId="0" fontId="0" fillId="39" borderId="2" xfId="0" applyFill="1" applyBorder="1" applyAlignment="1">
      <alignment horizontal="center" vertical="center"/>
    </xf>
    <xf numFmtId="0" fontId="0" fillId="39" borderId="3" xfId="0" applyFill="1" applyBorder="1" applyAlignment="1">
      <alignment horizontal="center" vertical="center"/>
    </xf>
    <xf numFmtId="0" fontId="60" fillId="0" borderId="26" xfId="0" applyFont="1" applyFill="1" applyBorder="1" applyAlignment="1">
      <alignment horizontal="center" vertical="center"/>
    </xf>
    <xf numFmtId="0" fontId="62" fillId="0" borderId="10" xfId="0" applyFont="1" applyFill="1" applyBorder="1" applyAlignment="1">
      <alignment horizontal="center" vertical="center"/>
    </xf>
    <xf numFmtId="0" fontId="62" fillId="0" borderId="9" xfId="0" applyFont="1" applyFill="1" applyBorder="1" applyAlignment="1">
      <alignment horizontal="center" vertical="center"/>
    </xf>
    <xf numFmtId="0" fontId="62" fillId="0" borderId="32" xfId="0" applyFont="1" applyFill="1" applyBorder="1" applyAlignment="1">
      <alignment horizontal="center" vertical="center"/>
    </xf>
    <xf numFmtId="0" fontId="22" fillId="0" borderId="34" xfId="0" applyFont="1" applyBorder="1" applyAlignment="1">
      <alignment horizontal="left" vertical="center"/>
    </xf>
    <xf numFmtId="0" fontId="22" fillId="0" borderId="33" xfId="0" applyFont="1" applyBorder="1" applyAlignment="1">
      <alignment horizontal="left" vertical="center"/>
    </xf>
    <xf numFmtId="0" fontId="65" fillId="0" borderId="34" xfId="0" applyFont="1" applyBorder="1" applyAlignment="1">
      <alignment horizontal="left" vertical="center"/>
    </xf>
    <xf numFmtId="0" fontId="65" fillId="0" borderId="33" xfId="0" applyFont="1" applyBorder="1" applyAlignment="1">
      <alignment horizontal="left" vertical="center"/>
    </xf>
    <xf numFmtId="0" fontId="22" fillId="0" borderId="10" xfId="0" applyFont="1" applyBorder="1" applyAlignment="1">
      <alignment horizontal="left" vertical="center"/>
    </xf>
    <xf numFmtId="0" fontId="22" fillId="0" borderId="9" xfId="0" applyFont="1" applyBorder="1" applyAlignment="1">
      <alignment horizontal="left" vertical="center"/>
    </xf>
    <xf numFmtId="0" fontId="22" fillId="0" borderId="32" xfId="0" applyFont="1" applyBorder="1" applyAlignment="1">
      <alignment horizontal="left" vertical="center"/>
    </xf>
    <xf numFmtId="0" fontId="66" fillId="39" borderId="2" xfId="0" applyFont="1" applyFill="1" applyBorder="1" applyAlignment="1">
      <alignment horizontal="center" vertical="center" shrinkToFit="1"/>
    </xf>
    <xf numFmtId="0" fontId="0" fillId="3" borderId="4"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4" fillId="39" borderId="34" xfId="0" applyFont="1" applyFill="1" applyBorder="1" applyAlignment="1">
      <alignment horizontal="center" vertical="center"/>
    </xf>
    <xf numFmtId="0" fontId="4" fillId="39" borderId="33" xfId="0" applyFont="1" applyFill="1" applyBorder="1" applyAlignment="1">
      <alignment horizontal="center" vertical="center"/>
    </xf>
    <xf numFmtId="0" fontId="4" fillId="39" borderId="30" xfId="0" applyFont="1" applyFill="1" applyBorder="1" applyAlignment="1">
      <alignment horizontal="center" vertical="center"/>
    </xf>
    <xf numFmtId="0" fontId="64" fillId="0" borderId="53" xfId="0" applyFont="1" applyFill="1" applyBorder="1" applyAlignment="1">
      <alignment horizontal="center" vertical="center"/>
    </xf>
    <xf numFmtId="0" fontId="0" fillId="39" borderId="34" xfId="0" applyFont="1" applyFill="1" applyBorder="1" applyAlignment="1">
      <alignment horizontal="center" vertical="center"/>
    </xf>
    <xf numFmtId="0" fontId="0" fillId="39" borderId="33" xfId="0" applyFont="1" applyFill="1" applyBorder="1" applyAlignment="1">
      <alignment horizontal="center" vertical="center"/>
    </xf>
    <xf numFmtId="0" fontId="0" fillId="39" borderId="30" xfId="0" applyFont="1" applyFill="1" applyBorder="1" applyAlignment="1">
      <alignment horizontal="center" vertical="center"/>
    </xf>
    <xf numFmtId="0" fontId="0" fillId="39" borderId="72" xfId="0" applyFont="1" applyFill="1" applyBorder="1" applyAlignment="1">
      <alignment horizontal="center" vertical="center"/>
    </xf>
    <xf numFmtId="0" fontId="0" fillId="39" borderId="28" xfId="0" applyFont="1" applyFill="1" applyBorder="1" applyAlignment="1">
      <alignment horizontal="center" vertical="center"/>
    </xf>
    <xf numFmtId="0" fontId="0" fillId="39" borderId="26" xfId="0" applyFont="1" applyFill="1" applyBorder="1" applyAlignment="1">
      <alignment horizontal="center" vertical="center"/>
    </xf>
    <xf numFmtId="0" fontId="0" fillId="39" borderId="29" xfId="0" applyFont="1" applyFill="1" applyBorder="1" applyAlignment="1">
      <alignment horizontal="center" vertical="center"/>
    </xf>
    <xf numFmtId="0" fontId="0" fillId="39" borderId="73" xfId="0" applyFont="1" applyFill="1" applyBorder="1" applyAlignment="1">
      <alignment horizontal="center" vertical="center"/>
    </xf>
    <xf numFmtId="0" fontId="65" fillId="0" borderId="18" xfId="0" applyFont="1" applyBorder="1" applyAlignment="1">
      <alignment horizontal="left" vertical="center"/>
    </xf>
    <xf numFmtId="0" fontId="60" fillId="39" borderId="28" xfId="0" applyFont="1" applyFill="1" applyBorder="1" applyAlignment="1">
      <alignment horizontal="center" vertical="center"/>
    </xf>
    <xf numFmtId="0" fontId="60" fillId="39" borderId="29" xfId="0" applyFont="1" applyFill="1" applyBorder="1" applyAlignment="1">
      <alignment horizontal="center" vertical="center"/>
    </xf>
    <xf numFmtId="0" fontId="69" fillId="0" borderId="4" xfId="0" applyFont="1" applyBorder="1" applyAlignment="1">
      <alignment horizontal="center" vertical="center" shrinkToFit="1"/>
    </xf>
    <xf numFmtId="0" fontId="69" fillId="0" borderId="2" xfId="0" applyFont="1" applyBorder="1" applyAlignment="1">
      <alignment horizontal="center" vertical="center" shrinkToFit="1"/>
    </xf>
    <xf numFmtId="0" fontId="69" fillId="0" borderId="3" xfId="0" applyFont="1" applyBorder="1" applyAlignment="1">
      <alignment horizontal="center" vertical="center" shrinkToFit="1"/>
    </xf>
    <xf numFmtId="0" fontId="62" fillId="0" borderId="4" xfId="0" applyFont="1" applyBorder="1" applyAlignment="1">
      <alignment horizontal="center" vertical="center" shrinkToFit="1"/>
    </xf>
    <xf numFmtId="0" fontId="62" fillId="0" borderId="2" xfId="0" applyFont="1" applyBorder="1" applyAlignment="1">
      <alignment horizontal="center" vertical="center" shrinkToFit="1"/>
    </xf>
    <xf numFmtId="0" fontId="62" fillId="0" borderId="3" xfId="0" applyFont="1" applyBorder="1" applyAlignment="1">
      <alignment horizontal="center" vertical="center" shrinkToFit="1"/>
    </xf>
    <xf numFmtId="0" fontId="62" fillId="0" borderId="8" xfId="0" applyFont="1" applyBorder="1" applyAlignment="1">
      <alignment horizontal="center" vertical="center" shrinkToFit="1"/>
    </xf>
    <xf numFmtId="0" fontId="62" fillId="0" borderId="18" xfId="0" applyFont="1" applyBorder="1" applyAlignment="1">
      <alignment horizontal="center" vertical="center" shrinkToFit="1"/>
    </xf>
    <xf numFmtId="0" fontId="62" fillId="0" borderId="15" xfId="0" applyFont="1" applyBorder="1" applyAlignment="1">
      <alignment horizontal="center" vertical="center" shrinkToFit="1"/>
    </xf>
    <xf numFmtId="0" fontId="61" fillId="39" borderId="2" xfId="0" applyFont="1" applyFill="1" applyBorder="1" applyAlignment="1">
      <alignment horizontal="center" vertical="center"/>
    </xf>
    <xf numFmtId="0" fontId="60" fillId="0" borderId="4" xfId="0" applyFont="1" applyBorder="1" applyAlignment="1">
      <alignment horizontal="center" vertical="center"/>
    </xf>
    <xf numFmtId="0" fontId="60" fillId="0" borderId="3" xfId="0" applyFont="1" applyBorder="1" applyAlignment="1">
      <alignment horizontal="center" vertical="center"/>
    </xf>
    <xf numFmtId="0" fontId="104" fillId="0" borderId="4" xfId="0" applyFont="1" applyBorder="1" applyAlignment="1">
      <alignment horizontal="center" vertical="center"/>
    </xf>
    <xf numFmtId="0" fontId="104" fillId="0" borderId="2" xfId="0" applyFont="1" applyBorder="1" applyAlignment="1">
      <alignment horizontal="center" vertical="center"/>
    </xf>
    <xf numFmtId="0" fontId="104" fillId="0" borderId="3" xfId="0" applyFont="1" applyBorder="1" applyAlignment="1">
      <alignment horizontal="center" vertical="center"/>
    </xf>
    <xf numFmtId="0" fontId="65" fillId="0" borderId="30" xfId="0" applyFont="1" applyBorder="1" applyAlignment="1">
      <alignment horizontal="left" vertical="center"/>
    </xf>
    <xf numFmtId="0" fontId="26" fillId="0" borderId="28" xfId="0" applyFont="1" applyBorder="1" applyAlignment="1">
      <alignment horizontal="left" vertical="center"/>
    </xf>
    <xf numFmtId="0" fontId="26" fillId="0" borderId="26" xfId="0" applyFont="1" applyBorder="1" applyAlignment="1">
      <alignment horizontal="left" vertical="center"/>
    </xf>
    <xf numFmtId="0" fontId="26" fillId="0" borderId="29" xfId="0" applyFont="1" applyBorder="1" applyAlignment="1">
      <alignment horizontal="left" vertical="center"/>
    </xf>
    <xf numFmtId="0" fontId="71" fillId="0" borderId="27" xfId="0" applyFont="1" applyBorder="1" applyAlignment="1">
      <alignment horizontal="left" vertical="center"/>
    </xf>
    <xf numFmtId="0" fontId="71" fillId="0" borderId="0" xfId="0" applyFont="1" applyBorder="1" applyAlignment="1">
      <alignment horizontal="left" vertical="center"/>
    </xf>
    <xf numFmtId="0" fontId="71" fillId="0" borderId="49" xfId="0" applyFont="1" applyBorder="1" applyAlignment="1">
      <alignment horizontal="left" vertical="center"/>
    </xf>
    <xf numFmtId="0" fontId="26" fillId="3" borderId="0" xfId="43" applyFont="1" applyFill="1" applyBorder="1" applyAlignment="1">
      <alignment horizontal="left" vertical="center"/>
    </xf>
    <xf numFmtId="0" fontId="22" fillId="0" borderId="76" xfId="43" applyFont="1" applyBorder="1" applyAlignment="1">
      <alignment horizontal="center" vertical="center"/>
    </xf>
    <xf numFmtId="0" fontId="77" fillId="0" borderId="8" xfId="0" applyFont="1" applyBorder="1" applyAlignment="1">
      <alignment horizontal="center" vertical="center"/>
    </xf>
    <xf numFmtId="0" fontId="77" fillId="0" borderId="18" xfId="0" applyFont="1" applyBorder="1" applyAlignment="1">
      <alignment horizontal="center" vertical="center"/>
    </xf>
    <xf numFmtId="0" fontId="77" fillId="0" borderId="15" xfId="0" applyFont="1" applyBorder="1" applyAlignment="1">
      <alignment horizontal="center" vertical="center"/>
    </xf>
    <xf numFmtId="0" fontId="77" fillId="0" borderId="36" xfId="0" applyFont="1" applyBorder="1" applyAlignment="1">
      <alignment horizontal="center" vertical="center"/>
    </xf>
    <xf numFmtId="0" fontId="77" fillId="0" borderId="1" xfId="0" applyFont="1" applyBorder="1" applyAlignment="1">
      <alignment horizontal="center" vertical="center"/>
    </xf>
    <xf numFmtId="0" fontId="77" fillId="0" borderId="19" xfId="0" applyFont="1" applyBorder="1" applyAlignment="1">
      <alignment horizontal="center" vertical="center"/>
    </xf>
    <xf numFmtId="0" fontId="4" fillId="39" borderId="8" xfId="0" applyFont="1" applyFill="1" applyBorder="1" applyAlignment="1">
      <alignment horizontal="center" vertical="center"/>
    </xf>
    <xf numFmtId="0" fontId="4" fillId="39" borderId="18" xfId="0" applyFont="1" applyFill="1" applyBorder="1" applyAlignment="1">
      <alignment horizontal="center" vertical="center"/>
    </xf>
    <xf numFmtId="0" fontId="22" fillId="0" borderId="74" xfId="0" applyFont="1" applyBorder="1" applyAlignment="1">
      <alignment horizontal="center" vertical="center" wrapText="1"/>
    </xf>
    <xf numFmtId="0" fontId="22" fillId="0" borderId="75" xfId="0" applyFont="1" applyBorder="1" applyAlignment="1">
      <alignment horizontal="center" vertical="center" wrapText="1"/>
    </xf>
    <xf numFmtId="0" fontId="4" fillId="0" borderId="34" xfId="0" applyFont="1" applyBorder="1" applyAlignment="1">
      <alignment horizontal="center" vertical="center"/>
    </xf>
    <xf numFmtId="0" fontId="4" fillId="0" borderId="33" xfId="0" applyFont="1" applyBorder="1" applyAlignment="1">
      <alignment horizontal="center" vertical="center"/>
    </xf>
    <xf numFmtId="0" fontId="4" fillId="0" borderId="30" xfId="0" applyFont="1" applyBorder="1" applyAlignment="1">
      <alignment horizontal="center" vertical="center"/>
    </xf>
    <xf numFmtId="0" fontId="77" fillId="39" borderId="9" xfId="43" applyFont="1" applyFill="1" applyBorder="1" applyAlignment="1">
      <alignment horizontal="center" vertical="center"/>
    </xf>
    <xf numFmtId="0" fontId="77" fillId="39" borderId="6" xfId="43" applyFont="1" applyFill="1" applyBorder="1" applyAlignment="1">
      <alignment horizontal="center" vertical="center"/>
    </xf>
    <xf numFmtId="0" fontId="8" fillId="0" borderId="8" xfId="0" applyFont="1" applyBorder="1" applyAlignment="1">
      <alignment horizontal="left" vertical="center"/>
    </xf>
    <xf numFmtId="0" fontId="8" fillId="0" borderId="18" xfId="0" applyFont="1" applyBorder="1" applyAlignment="1">
      <alignment horizontal="left" vertical="center"/>
    </xf>
    <xf numFmtId="0" fontId="8" fillId="0" borderId="15" xfId="0" applyFont="1" applyBorder="1" applyAlignment="1">
      <alignment horizontal="left" vertical="center"/>
    </xf>
    <xf numFmtId="0" fontId="8" fillId="0" borderId="36" xfId="0" applyFont="1" applyBorder="1" applyAlignment="1">
      <alignment horizontal="left" vertical="center"/>
    </xf>
    <xf numFmtId="0" fontId="8" fillId="0" borderId="1" xfId="0" applyFont="1" applyBorder="1" applyAlignment="1">
      <alignment horizontal="left" vertical="center"/>
    </xf>
    <xf numFmtId="0" fontId="8" fillId="0" borderId="19" xfId="0" applyFont="1" applyBorder="1" applyAlignment="1">
      <alignment horizontal="left" vertical="center"/>
    </xf>
    <xf numFmtId="0" fontId="4" fillId="0" borderId="28" xfId="0" applyFont="1" applyBorder="1" applyAlignment="1">
      <alignment horizontal="center" vertical="center"/>
    </xf>
    <xf numFmtId="0" fontId="4" fillId="0" borderId="26" xfId="0" applyFont="1" applyBorder="1" applyAlignment="1">
      <alignment horizontal="center" vertical="center"/>
    </xf>
    <xf numFmtId="0" fontId="4" fillId="0" borderId="29" xfId="0" applyFont="1" applyBorder="1" applyAlignment="1">
      <alignment horizontal="center" vertical="center"/>
    </xf>
    <xf numFmtId="0" fontId="4" fillId="39" borderId="28" xfId="0" applyFont="1" applyFill="1" applyBorder="1" applyAlignment="1">
      <alignment horizontal="center" vertical="center"/>
    </xf>
    <xf numFmtId="0" fontId="4" fillId="39" borderId="26" xfId="0" applyFont="1" applyFill="1" applyBorder="1" applyAlignment="1">
      <alignment horizontal="center" vertical="center"/>
    </xf>
    <xf numFmtId="0" fontId="4" fillId="0" borderId="9" xfId="43" applyFont="1" applyBorder="1" applyAlignment="1">
      <alignment horizontal="center" vertical="center"/>
    </xf>
    <xf numFmtId="0" fontId="22" fillId="39" borderId="34" xfId="43" applyFont="1" applyFill="1" applyBorder="1" applyAlignment="1">
      <alignment horizontal="center" vertical="center"/>
    </xf>
    <xf numFmtId="0" fontId="22" fillId="39" borderId="33" xfId="43" applyFont="1" applyFill="1" applyBorder="1" applyAlignment="1">
      <alignment horizontal="center" vertical="center"/>
    </xf>
    <xf numFmtId="0" fontId="22" fillId="39" borderId="30" xfId="43" applyFont="1" applyFill="1" applyBorder="1" applyAlignment="1">
      <alignment horizontal="center" vertical="center"/>
    </xf>
    <xf numFmtId="0" fontId="76" fillId="0" borderId="43" xfId="43" applyFont="1" applyFill="1" applyBorder="1" applyAlignment="1">
      <alignment horizontal="center" vertical="center"/>
    </xf>
    <xf numFmtId="0" fontId="76" fillId="0" borderId="2" xfId="43" applyFont="1" applyFill="1" applyBorder="1" applyAlignment="1">
      <alignment horizontal="center" vertical="center"/>
    </xf>
    <xf numFmtId="0" fontId="76" fillId="0" borderId="3" xfId="43" applyFont="1" applyFill="1" applyBorder="1" applyAlignment="1">
      <alignment horizontal="center" vertical="center"/>
    </xf>
    <xf numFmtId="0" fontId="6" fillId="4" borderId="11" xfId="43" applyFont="1" applyFill="1" applyBorder="1" applyAlignment="1">
      <alignment horizontal="left" vertical="top" wrapText="1"/>
    </xf>
    <xf numFmtId="0" fontId="6" fillId="4" borderId="63" xfId="43" applyFont="1" applyFill="1" applyBorder="1" applyAlignment="1">
      <alignment horizontal="left" vertical="top" wrapText="1"/>
    </xf>
    <xf numFmtId="0" fontId="6" fillId="4" borderId="163" xfId="43" applyFont="1" applyFill="1" applyBorder="1" applyAlignment="1">
      <alignment horizontal="left" vertical="top" wrapText="1"/>
    </xf>
    <xf numFmtId="0" fontId="6" fillId="4" borderId="11" xfId="43" applyFont="1" applyFill="1" applyBorder="1" applyAlignment="1">
      <alignment horizontal="left" vertical="center" wrapText="1"/>
    </xf>
    <xf numFmtId="0" fontId="6" fillId="4" borderId="63" xfId="43" applyFont="1" applyFill="1" applyBorder="1" applyAlignment="1">
      <alignment horizontal="left" vertical="center" wrapText="1"/>
    </xf>
    <xf numFmtId="0" fontId="6" fillId="4" borderId="163" xfId="43" applyFont="1" applyFill="1" applyBorder="1" applyAlignment="1">
      <alignment horizontal="left" vertical="center" wrapText="1"/>
    </xf>
    <xf numFmtId="0" fontId="21" fillId="0" borderId="20" xfId="43" applyFont="1" applyBorder="1" applyAlignment="1">
      <alignment horizontal="left" vertical="center"/>
    </xf>
    <xf numFmtId="0" fontId="21" fillId="0" borderId="0" xfId="43" applyFont="1" applyAlignment="1">
      <alignment horizontal="left" vertical="center"/>
    </xf>
    <xf numFmtId="0" fontId="77" fillId="0" borderId="40" xfId="43" applyFont="1" applyFill="1" applyBorder="1" applyAlignment="1">
      <alignment horizontal="left" vertical="center"/>
    </xf>
    <xf numFmtId="0" fontId="77" fillId="0" borderId="18" xfId="43" applyFont="1" applyFill="1" applyBorder="1" applyAlignment="1">
      <alignment horizontal="left" vertical="center"/>
    </xf>
    <xf numFmtId="0" fontId="77" fillId="0" borderId="38" xfId="43" applyFont="1" applyFill="1" applyBorder="1" applyAlignment="1">
      <alignment horizontal="left" vertical="center"/>
    </xf>
    <xf numFmtId="9" fontId="8" fillId="6" borderId="28" xfId="43" applyNumberFormat="1" applyFont="1" applyFill="1" applyBorder="1" applyAlignment="1">
      <alignment horizontal="center" vertical="center" shrinkToFit="1"/>
    </xf>
    <xf numFmtId="9" fontId="8" fillId="6" borderId="26" xfId="43" applyNumberFormat="1" applyFont="1" applyFill="1" applyBorder="1" applyAlignment="1">
      <alignment horizontal="center" vertical="center" shrinkToFit="1"/>
    </xf>
    <xf numFmtId="9" fontId="8" fillId="6" borderId="29" xfId="43" applyNumberFormat="1" applyFont="1" applyFill="1" applyBorder="1" applyAlignment="1">
      <alignment horizontal="center" vertical="center" shrinkToFit="1"/>
    </xf>
    <xf numFmtId="57" fontId="4" fillId="39" borderId="26" xfId="43" applyNumberFormat="1" applyFont="1" applyFill="1" applyBorder="1" applyAlignment="1">
      <alignment horizontal="center" vertical="center"/>
    </xf>
    <xf numFmtId="0" fontId="76" fillId="0" borderId="8" xfId="43" applyFont="1" applyFill="1" applyBorder="1" applyAlignment="1">
      <alignment horizontal="left" vertical="center"/>
    </xf>
    <xf numFmtId="0" fontId="36" fillId="0" borderId="18" xfId="43" applyFont="1" applyFill="1" applyBorder="1" applyAlignment="1">
      <alignment horizontal="left" vertical="center"/>
    </xf>
    <xf numFmtId="0" fontId="36" fillId="0" borderId="38" xfId="43" applyFont="1" applyFill="1" applyBorder="1" applyAlignment="1">
      <alignment horizontal="left" vertical="center"/>
    </xf>
    <xf numFmtId="0" fontId="36" fillId="0" borderId="51" xfId="43" applyFont="1" applyFill="1" applyBorder="1" applyAlignment="1">
      <alignment horizontal="left" vertical="center"/>
    </xf>
    <xf numFmtId="0" fontId="36" fillId="0" borderId="12" xfId="43" applyFont="1" applyFill="1" applyBorder="1" applyAlignment="1">
      <alignment horizontal="left" vertical="center"/>
    </xf>
    <xf numFmtId="0" fontId="36" fillId="0" borderId="25" xfId="43" applyFont="1" applyFill="1" applyBorder="1" applyAlignment="1">
      <alignment horizontal="left" vertical="center"/>
    </xf>
    <xf numFmtId="57" fontId="4" fillId="39" borderId="33" xfId="43" applyNumberFormat="1" applyFont="1" applyFill="1" applyBorder="1" applyAlignment="1">
      <alignment horizontal="center" vertical="center"/>
    </xf>
    <xf numFmtId="9" fontId="8" fillId="6" borderId="54" xfId="43" applyNumberFormat="1" applyFont="1" applyFill="1" applyBorder="1" applyAlignment="1">
      <alignment horizontal="center" vertical="center" shrinkToFit="1"/>
    </xf>
    <xf numFmtId="9" fontId="8" fillId="6" borderId="6" xfId="43" applyNumberFormat="1" applyFont="1" applyFill="1" applyBorder="1" applyAlignment="1">
      <alignment horizontal="center" vertical="center" shrinkToFit="1"/>
    </xf>
    <xf numFmtId="9" fontId="8" fillId="6" borderId="31" xfId="43" applyNumberFormat="1" applyFont="1" applyFill="1" applyBorder="1" applyAlignment="1">
      <alignment horizontal="center" vertical="center" shrinkToFit="1"/>
    </xf>
    <xf numFmtId="57" fontId="4" fillId="39" borderId="9" xfId="43" applyNumberFormat="1" applyFont="1" applyFill="1" applyBorder="1" applyAlignment="1">
      <alignment horizontal="center" vertical="center"/>
    </xf>
    <xf numFmtId="9" fontId="8" fillId="6" borderId="10" xfId="43" applyNumberFormat="1" applyFont="1" applyFill="1" applyBorder="1" applyAlignment="1">
      <alignment horizontal="center" vertical="center" shrinkToFit="1"/>
    </xf>
    <xf numFmtId="9" fontId="8" fillId="6" borderId="9" xfId="43" applyNumberFormat="1" applyFont="1" applyFill="1" applyBorder="1" applyAlignment="1">
      <alignment horizontal="center" vertical="center" shrinkToFit="1"/>
    </xf>
    <xf numFmtId="9" fontId="8" fillId="6" borderId="32" xfId="43" applyNumberFormat="1" applyFont="1" applyFill="1" applyBorder="1" applyAlignment="1">
      <alignment horizontal="center" vertical="center" shrinkToFit="1"/>
    </xf>
    <xf numFmtId="0" fontId="8" fillId="6" borderId="4" xfId="43" applyFont="1" applyFill="1" applyBorder="1" applyAlignment="1">
      <alignment horizontal="center" vertical="center" wrapText="1" shrinkToFit="1"/>
    </xf>
    <xf numFmtId="0" fontId="8" fillId="6" borderId="2" xfId="43" applyFont="1" applyFill="1" applyBorder="1" applyAlignment="1">
      <alignment horizontal="center" vertical="center" wrapText="1" shrinkToFit="1"/>
    </xf>
    <xf numFmtId="0" fontId="8" fillId="6" borderId="3" xfId="43" applyFont="1" applyFill="1" applyBorder="1" applyAlignment="1">
      <alignment horizontal="center" vertical="center" wrapText="1" shrinkToFit="1"/>
    </xf>
    <xf numFmtId="0" fontId="76" fillId="3" borderId="27" xfId="43" applyFont="1" applyFill="1" applyBorder="1" applyAlignment="1">
      <alignment horizontal="left" vertical="center"/>
    </xf>
    <xf numFmtId="0" fontId="76" fillId="3" borderId="0" xfId="43" applyFont="1" applyFill="1" applyBorder="1" applyAlignment="1">
      <alignment horizontal="left" vertical="center"/>
    </xf>
    <xf numFmtId="0" fontId="76" fillId="3" borderId="7" xfId="43" applyFont="1" applyFill="1" applyBorder="1" applyAlignment="1">
      <alignment horizontal="left" vertical="center"/>
    </xf>
    <xf numFmtId="0" fontId="76" fillId="3" borderId="36" xfId="43" applyFont="1" applyFill="1" applyBorder="1" applyAlignment="1">
      <alignment horizontal="left" vertical="center"/>
    </xf>
    <xf numFmtId="0" fontId="76" fillId="3" borderId="1" xfId="43" applyFont="1" applyFill="1" applyBorder="1" applyAlignment="1">
      <alignment horizontal="left" vertical="center"/>
    </xf>
    <xf numFmtId="0" fontId="76" fillId="3" borderId="22" xfId="43" applyFont="1" applyFill="1" applyBorder="1" applyAlignment="1">
      <alignment horizontal="left" vertical="center"/>
    </xf>
    <xf numFmtId="176" fontId="4" fillId="39" borderId="10" xfId="34" applyNumberFormat="1" applyFont="1" applyFill="1" applyBorder="1" applyAlignment="1">
      <alignment horizontal="center" vertical="center" shrinkToFit="1"/>
    </xf>
    <xf numFmtId="176" fontId="4" fillId="39" borderId="9" xfId="34" applyNumberFormat="1" applyFont="1" applyFill="1" applyBorder="1" applyAlignment="1">
      <alignment horizontal="center" vertical="center" shrinkToFit="1"/>
    </xf>
    <xf numFmtId="0" fontId="6" fillId="39" borderId="28" xfId="43" applyFont="1" applyFill="1" applyBorder="1" applyAlignment="1">
      <alignment horizontal="center" vertical="center"/>
    </xf>
    <xf numFmtId="0" fontId="6" fillId="39" borderId="26" xfId="43" applyFont="1" applyFill="1" applyBorder="1" applyAlignment="1">
      <alignment horizontal="center" vertical="center"/>
    </xf>
    <xf numFmtId="0" fontId="6" fillId="39" borderId="29" xfId="43" applyFont="1" applyFill="1" applyBorder="1" applyAlignment="1">
      <alignment horizontal="center" vertical="center"/>
    </xf>
    <xf numFmtId="57" fontId="4" fillId="39" borderId="28" xfId="43" applyNumberFormat="1" applyFont="1" applyFill="1" applyBorder="1" applyAlignment="1">
      <alignment horizontal="center" vertical="center"/>
    </xf>
    <xf numFmtId="0" fontId="76" fillId="3" borderId="40" xfId="43" applyFont="1" applyFill="1" applyBorder="1" applyAlignment="1">
      <alignment horizontal="left" vertical="center"/>
    </xf>
    <xf numFmtId="0" fontId="76" fillId="3" borderId="18" xfId="43" applyFont="1" applyFill="1" applyBorder="1" applyAlignment="1">
      <alignment horizontal="left" vertical="center"/>
    </xf>
    <xf numFmtId="0" fontId="76" fillId="3" borderId="38" xfId="43" applyFont="1" applyFill="1" applyBorder="1" applyAlignment="1">
      <alignment horizontal="left" vertical="center"/>
    </xf>
    <xf numFmtId="0" fontId="4" fillId="39" borderId="10" xfId="43" applyFont="1" applyFill="1" applyBorder="1" applyAlignment="1">
      <alignment horizontal="center" vertical="center"/>
    </xf>
    <xf numFmtId="0" fontId="4" fillId="39" borderId="9" xfId="43" applyFont="1" applyFill="1" applyBorder="1" applyAlignment="1">
      <alignment horizontal="center" vertical="center"/>
    </xf>
    <xf numFmtId="0" fontId="4" fillId="39" borderId="32" xfId="43" applyFont="1" applyFill="1" applyBorder="1" applyAlignment="1">
      <alignment horizontal="center" vertical="center"/>
    </xf>
    <xf numFmtId="0" fontId="22" fillId="0" borderId="34" xfId="43" applyFont="1" applyFill="1" applyBorder="1" applyAlignment="1">
      <alignment horizontal="center" vertical="center"/>
    </xf>
    <xf numFmtId="0" fontId="22" fillId="0" borderId="33" xfId="43" applyFont="1" applyFill="1" applyBorder="1" applyAlignment="1">
      <alignment horizontal="center" vertical="center"/>
    </xf>
    <xf numFmtId="0" fontId="22" fillId="0" borderId="30" xfId="43" applyFont="1" applyFill="1" applyBorder="1" applyAlignment="1">
      <alignment horizontal="center" vertical="center"/>
    </xf>
    <xf numFmtId="0" fontId="22" fillId="0" borderId="28" xfId="43" applyFont="1" applyFill="1" applyBorder="1" applyAlignment="1">
      <alignment horizontal="center" vertical="center"/>
    </xf>
    <xf numFmtId="0" fontId="22" fillId="0" borderId="26" xfId="43" applyFont="1" applyFill="1" applyBorder="1" applyAlignment="1">
      <alignment horizontal="center" vertical="center"/>
    </xf>
    <xf numFmtId="0" fontId="22" fillId="0" borderId="29" xfId="43" applyFont="1" applyFill="1" applyBorder="1" applyAlignment="1">
      <alignment horizontal="center" vertical="center"/>
    </xf>
    <xf numFmtId="58" fontId="6" fillId="39" borderId="34" xfId="43" applyNumberFormat="1" applyFont="1" applyFill="1" applyBorder="1" applyAlignment="1">
      <alignment horizontal="center" vertical="center"/>
    </xf>
    <xf numFmtId="0" fontId="6" fillId="39" borderId="33" xfId="43" applyFont="1" applyFill="1" applyBorder="1" applyAlignment="1">
      <alignment horizontal="center" vertical="center"/>
    </xf>
    <xf numFmtId="0" fontId="8" fillId="0" borderId="34" xfId="43" applyFont="1" applyFill="1" applyBorder="1" applyAlignment="1">
      <alignment horizontal="center" vertical="center" wrapText="1" shrinkToFit="1"/>
    </xf>
    <xf numFmtId="0" fontId="8" fillId="0" borderId="33" xfId="43" applyFont="1" applyFill="1" applyBorder="1" applyAlignment="1">
      <alignment horizontal="center" vertical="center" wrapText="1" shrinkToFit="1"/>
    </xf>
    <xf numFmtId="0" fontId="8" fillId="0" borderId="30" xfId="43" applyFont="1" applyFill="1" applyBorder="1" applyAlignment="1">
      <alignment horizontal="center" vertical="center" wrapText="1" shrinkToFit="1"/>
    </xf>
    <xf numFmtId="0" fontId="7" fillId="39" borderId="4" xfId="43" applyFont="1" applyFill="1" applyBorder="1" applyAlignment="1">
      <alignment horizontal="center" vertical="center"/>
    </xf>
    <xf numFmtId="0" fontId="7" fillId="39" borderId="3" xfId="43" applyFont="1" applyFill="1" applyBorder="1" applyAlignment="1">
      <alignment horizontal="center" vertical="center"/>
    </xf>
    <xf numFmtId="57" fontId="4" fillId="39" borderId="10" xfId="43" applyNumberFormat="1" applyFont="1" applyFill="1" applyBorder="1" applyAlignment="1">
      <alignment horizontal="center" vertical="center"/>
    </xf>
    <xf numFmtId="0" fontId="24" fillId="0" borderId="27" xfId="43" applyFont="1" applyFill="1" applyBorder="1" applyAlignment="1">
      <alignment horizontal="left" vertical="center"/>
    </xf>
    <xf numFmtId="0" fontId="24" fillId="0" borderId="0" xfId="43" applyFont="1" applyFill="1" applyBorder="1" applyAlignment="1">
      <alignment horizontal="left" vertical="center"/>
    </xf>
    <xf numFmtId="0" fontId="24" fillId="0" borderId="7" xfId="43" applyFont="1" applyFill="1" applyBorder="1" applyAlignment="1">
      <alignment horizontal="left" vertical="center"/>
    </xf>
    <xf numFmtId="0" fontId="24" fillId="0" borderId="36" xfId="43" applyFont="1" applyFill="1" applyBorder="1" applyAlignment="1">
      <alignment horizontal="left" vertical="center"/>
    </xf>
    <xf numFmtId="0" fontId="24" fillId="0" borderId="1" xfId="43" applyFont="1" applyFill="1" applyBorder="1" applyAlignment="1">
      <alignment horizontal="left" vertical="center"/>
    </xf>
    <xf numFmtId="0" fontId="24" fillId="0" borderId="22" xfId="43" applyFont="1" applyFill="1" applyBorder="1" applyAlignment="1">
      <alignment horizontal="left" vertical="center"/>
    </xf>
    <xf numFmtId="0" fontId="4" fillId="39" borderId="34" xfId="43" applyFont="1" applyFill="1" applyBorder="1" applyAlignment="1">
      <alignment horizontal="center" vertical="center"/>
    </xf>
    <xf numFmtId="0" fontId="4" fillId="39" borderId="33" xfId="43" applyFont="1" applyFill="1" applyBorder="1" applyAlignment="1">
      <alignment horizontal="center" vertical="center"/>
    </xf>
    <xf numFmtId="0" fontId="4" fillId="39" borderId="30" xfId="43" applyFont="1" applyFill="1" applyBorder="1" applyAlignment="1">
      <alignment horizontal="center" vertical="center"/>
    </xf>
    <xf numFmtId="176" fontId="22" fillId="39" borderId="10" xfId="34" applyNumberFormat="1" applyFont="1" applyFill="1" applyBorder="1" applyAlignment="1">
      <alignment horizontal="center" vertical="center"/>
    </xf>
    <xf numFmtId="176" fontId="22" fillId="39" borderId="9" xfId="34" applyNumberFormat="1" applyFont="1" applyFill="1" applyBorder="1" applyAlignment="1">
      <alignment horizontal="center" vertical="center"/>
    </xf>
    <xf numFmtId="176" fontId="22" fillId="39" borderId="32" xfId="34" applyNumberFormat="1" applyFont="1" applyFill="1" applyBorder="1" applyAlignment="1">
      <alignment horizontal="center" vertical="center"/>
    </xf>
    <xf numFmtId="0" fontId="22" fillId="39" borderId="10" xfId="43" applyFont="1" applyFill="1" applyBorder="1" applyAlignment="1">
      <alignment horizontal="center" vertical="center"/>
    </xf>
    <xf numFmtId="0" fontId="22" fillId="39" borderId="9" xfId="43" applyFont="1" applyFill="1" applyBorder="1" applyAlignment="1">
      <alignment horizontal="center" vertical="center"/>
    </xf>
    <xf numFmtId="0" fontId="22" fillId="39" borderId="32" xfId="43" applyFont="1" applyFill="1" applyBorder="1" applyAlignment="1">
      <alignment horizontal="center" vertical="center"/>
    </xf>
    <xf numFmtId="0" fontId="6" fillId="39" borderId="34" xfId="43" applyFont="1" applyFill="1" applyBorder="1" applyAlignment="1">
      <alignment horizontal="center" vertical="center"/>
    </xf>
    <xf numFmtId="0" fontId="6" fillId="39" borderId="30" xfId="43" applyFont="1" applyFill="1" applyBorder="1" applyAlignment="1">
      <alignment horizontal="center" vertical="center"/>
    </xf>
    <xf numFmtId="58" fontId="26" fillId="39" borderId="11" xfId="43" applyNumberFormat="1" applyFont="1" applyFill="1" applyBorder="1" applyAlignment="1">
      <alignment horizontal="center" vertical="center"/>
    </xf>
    <xf numFmtId="0" fontId="26" fillId="39" borderId="63" xfId="43" applyFont="1" applyFill="1" applyBorder="1" applyAlignment="1">
      <alignment horizontal="center" vertical="center"/>
    </xf>
    <xf numFmtId="0" fontId="26" fillId="39" borderId="64" xfId="43" applyFont="1" applyFill="1" applyBorder="1" applyAlignment="1">
      <alignment horizontal="center" vertical="center"/>
    </xf>
    <xf numFmtId="0" fontId="26" fillId="39" borderId="10" xfId="43" applyFont="1" applyFill="1" applyBorder="1" applyAlignment="1">
      <alignment horizontal="center" vertical="center"/>
    </xf>
    <xf numFmtId="0" fontId="26" fillId="39" borderId="9" xfId="43" applyFont="1" applyFill="1" applyBorder="1" applyAlignment="1">
      <alignment horizontal="center" vertical="center"/>
    </xf>
    <xf numFmtId="0" fontId="26" fillId="39" borderId="32" xfId="43" applyFont="1" applyFill="1" applyBorder="1" applyAlignment="1">
      <alignment horizontal="center" vertical="center"/>
    </xf>
    <xf numFmtId="38" fontId="110" fillId="39" borderId="4" xfId="34" applyFont="1" applyFill="1" applyBorder="1" applyAlignment="1">
      <alignment horizontal="center" vertical="center"/>
    </xf>
    <xf numFmtId="38" fontId="110" fillId="39" borderId="2" xfId="34" applyFont="1" applyFill="1" applyBorder="1" applyAlignment="1">
      <alignment horizontal="center" vertical="center"/>
    </xf>
    <xf numFmtId="38" fontId="110" fillId="39" borderId="3" xfId="34" applyFont="1" applyFill="1" applyBorder="1" applyAlignment="1">
      <alignment horizontal="center" vertical="center"/>
    </xf>
    <xf numFmtId="0" fontId="22" fillId="0" borderId="4" xfId="43" applyFont="1" applyFill="1" applyBorder="1" applyAlignment="1">
      <alignment horizontal="center" vertical="center"/>
    </xf>
    <xf numFmtId="0" fontId="22" fillId="0" borderId="2" xfId="43" applyFont="1" applyFill="1" applyBorder="1" applyAlignment="1">
      <alignment horizontal="center" vertical="center"/>
    </xf>
    <xf numFmtId="0" fontId="77" fillId="0" borderId="4" xfId="43" applyFont="1" applyBorder="1" applyAlignment="1">
      <alignment horizontal="center" vertical="center"/>
    </xf>
    <xf numFmtId="0" fontId="77" fillId="0" borderId="2" xfId="43" applyFont="1" applyBorder="1" applyAlignment="1">
      <alignment horizontal="center" vertical="center"/>
    </xf>
    <xf numFmtId="0" fontId="77" fillId="0" borderId="3" xfId="43" applyFont="1" applyBorder="1" applyAlignment="1">
      <alignment horizontal="center" vertical="center"/>
    </xf>
    <xf numFmtId="0" fontId="4" fillId="0" borderId="4" xfId="43" applyFont="1" applyFill="1" applyBorder="1" applyAlignment="1">
      <alignment horizontal="center" vertical="center"/>
    </xf>
    <xf numFmtId="0" fontId="4" fillId="0" borderId="3" xfId="43" applyFont="1" applyFill="1" applyBorder="1" applyAlignment="1">
      <alignment horizontal="center" vertical="center"/>
    </xf>
    <xf numFmtId="0" fontId="26" fillId="39" borderId="28" xfId="43" applyFont="1" applyFill="1" applyBorder="1" applyAlignment="1">
      <alignment horizontal="center" vertical="center"/>
    </xf>
    <xf numFmtId="0" fontId="26" fillId="39" borderId="26" xfId="43" applyFont="1" applyFill="1" applyBorder="1" applyAlignment="1">
      <alignment horizontal="center" vertical="center"/>
    </xf>
    <xf numFmtId="0" fontId="26" fillId="39" borderId="29" xfId="43" applyFont="1" applyFill="1" applyBorder="1" applyAlignment="1">
      <alignment horizontal="center" vertical="center"/>
    </xf>
    <xf numFmtId="180" fontId="22" fillId="39" borderId="33" xfId="43" applyNumberFormat="1" applyFont="1" applyFill="1" applyBorder="1" applyAlignment="1">
      <alignment horizontal="center" vertical="center"/>
    </xf>
    <xf numFmtId="180" fontId="22" fillId="39" borderId="30" xfId="43" applyNumberFormat="1" applyFont="1" applyFill="1" applyBorder="1" applyAlignment="1">
      <alignment horizontal="center" vertical="center"/>
    </xf>
    <xf numFmtId="38" fontId="68" fillId="39" borderId="10" xfId="33" applyFont="1" applyFill="1" applyBorder="1" applyAlignment="1">
      <alignment horizontal="center" vertical="center" shrinkToFit="1"/>
    </xf>
    <xf numFmtId="38" fontId="68" fillId="39" borderId="9" xfId="33" applyFont="1" applyFill="1" applyBorder="1" applyAlignment="1">
      <alignment horizontal="center" vertical="center" shrinkToFit="1"/>
    </xf>
    <xf numFmtId="38" fontId="68" fillId="39" borderId="32" xfId="33" applyFont="1" applyFill="1" applyBorder="1" applyAlignment="1">
      <alignment horizontal="center" vertical="center" shrinkToFit="1"/>
    </xf>
    <xf numFmtId="0" fontId="76" fillId="3" borderId="15" xfId="43" applyFont="1" applyFill="1" applyBorder="1" applyAlignment="1">
      <alignment horizontal="left" vertical="center"/>
    </xf>
    <xf numFmtId="180" fontId="22" fillId="39" borderId="34" xfId="43" applyNumberFormat="1" applyFont="1" applyFill="1" applyBorder="1" applyAlignment="1">
      <alignment horizontal="center" vertical="center"/>
    </xf>
    <xf numFmtId="176" fontId="22" fillId="39" borderId="34" xfId="34" applyNumberFormat="1" applyFont="1" applyFill="1" applyBorder="1" applyAlignment="1">
      <alignment horizontal="center" vertical="center"/>
    </xf>
    <xf numFmtId="176" fontId="22" fillId="39" borderId="33" xfId="34" applyNumberFormat="1" applyFont="1" applyFill="1" applyBorder="1" applyAlignment="1">
      <alignment horizontal="center" vertical="center"/>
    </xf>
    <xf numFmtId="176" fontId="22" fillId="39" borderId="30" xfId="34" applyNumberFormat="1" applyFont="1" applyFill="1" applyBorder="1" applyAlignment="1">
      <alignment horizontal="center" vertical="center"/>
    </xf>
    <xf numFmtId="0" fontId="4" fillId="39" borderId="159" xfId="43" applyFont="1" applyFill="1" applyBorder="1" applyAlignment="1">
      <alignment horizontal="center" vertical="center"/>
    </xf>
    <xf numFmtId="0" fontId="4" fillId="39" borderId="160" xfId="43" applyFont="1" applyFill="1" applyBorder="1" applyAlignment="1">
      <alignment horizontal="center" vertical="center"/>
    </xf>
    <xf numFmtId="0" fontId="26" fillId="0" borderId="8" xfId="43" applyFont="1" applyBorder="1" applyAlignment="1">
      <alignment horizontal="center" vertical="center"/>
    </xf>
    <xf numFmtId="0" fontId="26" fillId="0" borderId="18" xfId="43" applyFont="1" applyBorder="1" applyAlignment="1">
      <alignment horizontal="center" vertical="center"/>
    </xf>
    <xf numFmtId="0" fontId="26" fillId="0" borderId="15" xfId="43" applyFont="1" applyBorder="1" applyAlignment="1">
      <alignment horizontal="center" vertical="center"/>
    </xf>
    <xf numFmtId="0" fontId="22" fillId="0" borderId="4" xfId="43" applyFont="1" applyBorder="1" applyAlignment="1">
      <alignment horizontal="center" vertical="center" shrinkToFit="1"/>
    </xf>
    <xf numFmtId="0" fontId="22" fillId="0" borderId="2" xfId="43" applyFont="1" applyBorder="1" applyAlignment="1">
      <alignment horizontal="center" vertical="center" shrinkToFit="1"/>
    </xf>
    <xf numFmtId="0" fontId="22" fillId="0" borderId="82" xfId="43" applyFont="1" applyBorder="1" applyAlignment="1">
      <alignment horizontal="center" vertical="center" shrinkToFit="1"/>
    </xf>
    <xf numFmtId="0" fontId="22" fillId="0" borderId="83" xfId="43" applyFont="1" applyBorder="1" applyAlignment="1">
      <alignment horizontal="center" vertical="center" shrinkToFit="1"/>
    </xf>
    <xf numFmtId="0" fontId="22" fillId="0" borderId="3" xfId="43" applyFont="1" applyBorder="1" applyAlignment="1">
      <alignment horizontal="center" vertical="center" shrinkToFit="1"/>
    </xf>
    <xf numFmtId="0" fontId="4" fillId="0" borderId="4" xfId="43" applyFont="1" applyBorder="1" applyAlignment="1">
      <alignment horizontal="center" vertical="center"/>
    </xf>
    <xf numFmtId="0" fontId="4" fillId="0" borderId="2" xfId="43" applyFont="1" applyBorder="1" applyAlignment="1">
      <alignment horizontal="center" vertical="center"/>
    </xf>
    <xf numFmtId="0" fontId="4" fillId="0" borderId="3" xfId="43" applyFont="1" applyBorder="1" applyAlignment="1">
      <alignment horizontal="center" vertical="center"/>
    </xf>
    <xf numFmtId="0" fontId="21" fillId="0" borderId="8" xfId="43" applyFont="1" applyFill="1" applyBorder="1" applyAlignment="1">
      <alignment horizontal="center" vertical="center" wrapText="1" shrinkToFit="1"/>
    </xf>
    <xf numFmtId="0" fontId="21" fillId="0" borderId="18" xfId="43" applyFont="1" applyFill="1" applyBorder="1" applyAlignment="1">
      <alignment horizontal="center" vertical="center" wrapText="1" shrinkToFit="1"/>
    </xf>
    <xf numFmtId="0" fontId="21" fillId="0" borderId="15" xfId="43" applyFont="1" applyFill="1" applyBorder="1" applyAlignment="1">
      <alignment horizontal="center" vertical="center" wrapText="1" shrinkToFit="1"/>
    </xf>
    <xf numFmtId="0" fontId="4" fillId="39" borderId="4" xfId="43" applyFont="1" applyFill="1" applyBorder="1" applyAlignment="1">
      <alignment horizontal="center" vertical="center"/>
    </xf>
    <xf numFmtId="0" fontId="4" fillId="39" borderId="2" xfId="43" applyFont="1" applyFill="1" applyBorder="1" applyAlignment="1">
      <alignment horizontal="center" vertical="center"/>
    </xf>
    <xf numFmtId="0" fontId="4" fillId="39" borderId="3" xfId="43" applyFont="1" applyFill="1" applyBorder="1" applyAlignment="1">
      <alignment horizontal="center" vertical="center"/>
    </xf>
    <xf numFmtId="0" fontId="4" fillId="39" borderId="4" xfId="43" applyFont="1" applyFill="1" applyBorder="1" applyAlignment="1">
      <alignment horizontal="center" vertical="center" shrinkToFit="1"/>
    </xf>
    <xf numFmtId="0" fontId="4" fillId="39" borderId="2" xfId="43" applyFont="1" applyFill="1" applyBorder="1" applyAlignment="1">
      <alignment horizontal="center" vertical="center" shrinkToFit="1"/>
    </xf>
    <xf numFmtId="0" fontId="4" fillId="39" borderId="3" xfId="43" applyFont="1" applyFill="1" applyBorder="1" applyAlignment="1">
      <alignment horizontal="center" vertical="center" shrinkToFit="1"/>
    </xf>
    <xf numFmtId="9" fontId="21" fillId="6" borderId="4" xfId="43" applyNumberFormat="1" applyFont="1" applyFill="1" applyBorder="1" applyAlignment="1">
      <alignment horizontal="center" vertical="center" shrinkToFit="1"/>
    </xf>
    <xf numFmtId="9" fontId="21" fillId="6" borderId="2" xfId="43" applyNumberFormat="1" applyFont="1" applyFill="1" applyBorder="1" applyAlignment="1">
      <alignment horizontal="center" vertical="center" shrinkToFit="1"/>
    </xf>
    <xf numFmtId="9" fontId="21" fillId="6" borderId="3" xfId="43" applyNumberFormat="1" applyFont="1" applyFill="1" applyBorder="1" applyAlignment="1">
      <alignment horizontal="center" vertical="center" shrinkToFit="1"/>
    </xf>
    <xf numFmtId="0" fontId="26" fillId="39" borderId="6" xfId="43" applyFont="1" applyFill="1" applyBorder="1" applyAlignment="1">
      <alignment horizontal="center" vertical="center"/>
    </xf>
    <xf numFmtId="181" fontId="77" fillId="38" borderId="53" xfId="43" applyNumberFormat="1" applyFont="1" applyFill="1" applyBorder="1" applyAlignment="1">
      <alignment horizontal="center" vertical="center"/>
    </xf>
    <xf numFmtId="0" fontId="77" fillId="38" borderId="53" xfId="43" applyNumberFormat="1" applyFont="1" applyFill="1" applyBorder="1" applyAlignment="1">
      <alignment horizontal="center" vertical="center" shrinkToFit="1"/>
    </xf>
    <xf numFmtId="0" fontId="22" fillId="0" borderId="0" xfId="43" applyFont="1" applyBorder="1" applyAlignment="1">
      <alignment horizontal="center" vertical="center"/>
    </xf>
    <xf numFmtId="0" fontId="22" fillId="0" borderId="9" xfId="43" applyFont="1" applyBorder="1" applyAlignment="1">
      <alignment horizontal="center" vertical="center"/>
    </xf>
    <xf numFmtId="0" fontId="75" fillId="0" borderId="9" xfId="43" applyFont="1" applyBorder="1" applyAlignment="1">
      <alignment horizontal="center" vertical="center"/>
    </xf>
    <xf numFmtId="180" fontId="22" fillId="39" borderId="10" xfId="43" applyNumberFormat="1" applyFont="1" applyFill="1" applyBorder="1" applyAlignment="1">
      <alignment horizontal="center" vertical="center"/>
    </xf>
    <xf numFmtId="180" fontId="22" fillId="39" borderId="9" xfId="43" applyNumberFormat="1" applyFont="1" applyFill="1" applyBorder="1" applyAlignment="1">
      <alignment horizontal="center" vertical="center"/>
    </xf>
    <xf numFmtId="0" fontId="22" fillId="0" borderId="3" xfId="43" applyFont="1" applyFill="1" applyBorder="1" applyAlignment="1">
      <alignment horizontal="center" vertical="center"/>
    </xf>
    <xf numFmtId="0" fontId="26" fillId="0" borderId="40" xfId="43" applyFont="1" applyFill="1" applyBorder="1" applyAlignment="1">
      <alignment horizontal="left" vertical="center"/>
    </xf>
    <xf numFmtId="0" fontId="26" fillId="0" borderId="18" xfId="43" applyFont="1" applyFill="1" applyBorder="1" applyAlignment="1">
      <alignment horizontal="left" vertical="center"/>
    </xf>
    <xf numFmtId="0" fontId="26" fillId="0" borderId="38" xfId="43" applyFont="1" applyFill="1" applyBorder="1" applyAlignment="1">
      <alignment horizontal="left" vertical="center"/>
    </xf>
    <xf numFmtId="0" fontId="22" fillId="0" borderId="4" xfId="43" applyFont="1" applyBorder="1" applyAlignment="1">
      <alignment horizontal="center" vertical="center"/>
    </xf>
    <xf numFmtId="0" fontId="22" fillId="0" borderId="2" xfId="43" applyFont="1" applyBorder="1" applyAlignment="1">
      <alignment horizontal="center" vertical="center"/>
    </xf>
    <xf numFmtId="0" fontId="22" fillId="0" borderId="3" xfId="43" applyFont="1" applyBorder="1" applyAlignment="1">
      <alignment horizontal="center" vertical="center"/>
    </xf>
    <xf numFmtId="0" fontId="77" fillId="0" borderId="65" xfId="43" applyFont="1" applyBorder="1" applyAlignment="1">
      <alignment horizontal="left" vertical="center"/>
    </xf>
    <xf numFmtId="0" fontId="77" fillId="0" borderId="20" xfId="43" applyFont="1" applyBorder="1" applyAlignment="1">
      <alignment horizontal="left" vertical="center"/>
    </xf>
    <xf numFmtId="0" fontId="77" fillId="0" borderId="21" xfId="43" applyFont="1" applyBorder="1" applyAlignment="1">
      <alignment horizontal="left" vertical="center"/>
    </xf>
    <xf numFmtId="0" fontId="4" fillId="0" borderId="2" xfId="43" applyFont="1" applyFill="1" applyBorder="1" applyAlignment="1">
      <alignment horizontal="center" vertical="center"/>
    </xf>
    <xf numFmtId="180" fontId="22" fillId="39" borderId="32" xfId="43" applyNumberFormat="1" applyFont="1" applyFill="1" applyBorder="1" applyAlignment="1">
      <alignment horizontal="center" vertical="center"/>
    </xf>
    <xf numFmtId="177" fontId="4" fillId="39" borderId="10" xfId="43" applyNumberFormat="1" applyFont="1" applyFill="1" applyBorder="1" applyAlignment="1">
      <alignment horizontal="right" vertical="center"/>
    </xf>
    <xf numFmtId="177" fontId="4" fillId="39" borderId="9" xfId="43" applyNumberFormat="1" applyFont="1" applyFill="1" applyBorder="1" applyAlignment="1">
      <alignment horizontal="right" vertical="center"/>
    </xf>
    <xf numFmtId="177" fontId="4" fillId="39" borderId="32" xfId="43" applyNumberFormat="1" applyFont="1" applyFill="1" applyBorder="1" applyAlignment="1">
      <alignment horizontal="right" vertical="center"/>
    </xf>
    <xf numFmtId="180" fontId="4" fillId="39" borderId="10" xfId="43" applyNumberFormat="1" applyFont="1" applyFill="1" applyBorder="1" applyAlignment="1">
      <alignment horizontal="center" vertical="center"/>
    </xf>
    <xf numFmtId="180" fontId="4" fillId="39" borderId="9" xfId="43" applyNumberFormat="1" applyFont="1" applyFill="1" applyBorder="1" applyAlignment="1">
      <alignment horizontal="center" vertical="center"/>
    </xf>
    <xf numFmtId="180" fontId="4" fillId="39" borderId="26" xfId="43" applyNumberFormat="1" applyFont="1" applyFill="1" applyBorder="1" applyAlignment="1">
      <alignment horizontal="center" vertical="center"/>
    </xf>
    <xf numFmtId="0" fontId="6" fillId="0" borderId="4" xfId="43" applyFont="1" applyFill="1" applyBorder="1" applyAlignment="1">
      <alignment horizontal="center" vertical="center" shrinkToFit="1"/>
    </xf>
    <xf numFmtId="0" fontId="6" fillId="0" borderId="2" xfId="43" applyFont="1" applyFill="1" applyBorder="1" applyAlignment="1">
      <alignment horizontal="center" vertical="center" shrinkToFit="1"/>
    </xf>
    <xf numFmtId="38" fontId="22" fillId="0" borderId="4" xfId="34" applyFont="1" applyFill="1" applyBorder="1" applyAlignment="1">
      <alignment horizontal="center" vertical="center" shrinkToFit="1"/>
    </xf>
    <xf numFmtId="38" fontId="22" fillId="0" borderId="2" xfId="34" applyFont="1" applyFill="1" applyBorder="1" applyAlignment="1">
      <alignment horizontal="center" vertical="center" shrinkToFit="1"/>
    </xf>
    <xf numFmtId="38" fontId="22" fillId="0" borderId="3" xfId="34" applyFont="1" applyFill="1" applyBorder="1" applyAlignment="1">
      <alignment horizontal="center" vertical="center" shrinkToFit="1"/>
    </xf>
    <xf numFmtId="0" fontId="8" fillId="0" borderId="8" xfId="43" applyFont="1" applyFill="1" applyBorder="1" applyAlignment="1">
      <alignment horizontal="center" vertical="center" wrapText="1" shrinkToFit="1"/>
    </xf>
    <xf numFmtId="0" fontId="8" fillId="0" borderId="18" xfId="43" applyFont="1" applyFill="1" applyBorder="1" applyAlignment="1">
      <alignment horizontal="center" vertical="center" wrapText="1" shrinkToFit="1"/>
    </xf>
    <xf numFmtId="0" fontId="8" fillId="0" borderId="15" xfId="43" applyFont="1" applyFill="1" applyBorder="1" applyAlignment="1">
      <alignment horizontal="center" vertical="center" wrapText="1" shrinkToFit="1"/>
    </xf>
    <xf numFmtId="0" fontId="9" fillId="7" borderId="4" xfId="43" applyFont="1" applyFill="1" applyBorder="1" applyAlignment="1">
      <alignment horizontal="center" vertical="center" wrapText="1"/>
    </xf>
    <xf numFmtId="0" fontId="9" fillId="7" borderId="3" xfId="43" applyFont="1" applyFill="1" applyBorder="1" applyAlignment="1">
      <alignment horizontal="center" vertical="center" wrapText="1"/>
    </xf>
    <xf numFmtId="0" fontId="4" fillId="39" borderId="54" xfId="43" applyFont="1" applyFill="1" applyBorder="1" applyAlignment="1">
      <alignment horizontal="center" vertical="center"/>
    </xf>
    <xf numFmtId="0" fontId="4" fillId="39" borderId="6" xfId="43" applyFont="1" applyFill="1" applyBorder="1" applyAlignment="1">
      <alignment horizontal="center" vertical="center"/>
    </xf>
    <xf numFmtId="0" fontId="4" fillId="39" borderId="31" xfId="43" applyFont="1" applyFill="1" applyBorder="1" applyAlignment="1">
      <alignment horizontal="center" vertical="center"/>
    </xf>
    <xf numFmtId="0" fontId="26" fillId="3" borderId="40" xfId="43" applyFont="1" applyFill="1" applyBorder="1" applyAlignment="1">
      <alignment horizontal="left" vertical="center"/>
    </xf>
    <xf numFmtId="0" fontId="26" fillId="3" borderId="18" xfId="43" applyFont="1" applyFill="1" applyBorder="1" applyAlignment="1">
      <alignment horizontal="left" vertical="center"/>
    </xf>
    <xf numFmtId="0" fontId="26" fillId="3" borderId="15" xfId="43" applyFont="1" applyFill="1" applyBorder="1" applyAlignment="1">
      <alignment horizontal="left" vertical="center"/>
    </xf>
    <xf numFmtId="38" fontId="77" fillId="3" borderId="4" xfId="34" applyFont="1" applyFill="1" applyBorder="1" applyAlignment="1">
      <alignment horizontal="center" vertical="center"/>
    </xf>
    <xf numFmtId="38" fontId="77" fillId="3" borderId="2" xfId="34" applyFont="1" applyFill="1" applyBorder="1" applyAlignment="1">
      <alignment horizontal="center" vertical="center"/>
    </xf>
    <xf numFmtId="38" fontId="77" fillId="3" borderId="3" xfId="34" applyFont="1" applyFill="1" applyBorder="1" applyAlignment="1">
      <alignment horizontal="center" vertical="center"/>
    </xf>
    <xf numFmtId="0" fontId="77" fillId="3" borderId="4" xfId="43" applyFont="1" applyFill="1" applyBorder="1" applyAlignment="1">
      <alignment horizontal="center" vertical="center"/>
    </xf>
    <xf numFmtId="0" fontId="77" fillId="3" borderId="2" xfId="43" applyFont="1" applyFill="1" applyBorder="1" applyAlignment="1">
      <alignment horizontal="center" vertical="center"/>
    </xf>
    <xf numFmtId="0" fontId="77" fillId="3" borderId="3" xfId="43" applyFont="1" applyFill="1" applyBorder="1" applyAlignment="1">
      <alignment horizontal="center" vertical="center"/>
    </xf>
    <xf numFmtId="179" fontId="8" fillId="39" borderId="77" xfId="34" applyNumberFormat="1" applyFont="1" applyFill="1" applyBorder="1" applyAlignment="1">
      <alignment horizontal="center" vertical="center"/>
    </xf>
    <xf numFmtId="179" fontId="8" fillId="39" borderId="78" xfId="34" applyNumberFormat="1" applyFont="1" applyFill="1" applyBorder="1" applyAlignment="1">
      <alignment horizontal="center" vertical="center"/>
    </xf>
    <xf numFmtId="179" fontId="8" fillId="39" borderId="79" xfId="34" applyNumberFormat="1" applyFont="1" applyFill="1" applyBorder="1" applyAlignment="1">
      <alignment horizontal="center" vertical="center"/>
    </xf>
    <xf numFmtId="0" fontId="6" fillId="0" borderId="24" xfId="43" applyFont="1" applyFill="1" applyBorder="1" applyAlignment="1">
      <alignment horizontal="center" vertical="center"/>
    </xf>
    <xf numFmtId="58" fontId="7" fillId="39" borderId="77" xfId="43" applyNumberFormat="1" applyFont="1" applyFill="1" applyBorder="1" applyAlignment="1">
      <alignment horizontal="center" vertical="center"/>
    </xf>
    <xf numFmtId="0" fontId="7" fillId="39" borderId="78" xfId="43" applyFont="1" applyFill="1" applyBorder="1" applyAlignment="1">
      <alignment horizontal="center" vertical="center"/>
    </xf>
    <xf numFmtId="0" fontId="7" fillId="39" borderId="79" xfId="43" applyFont="1" applyFill="1" applyBorder="1" applyAlignment="1">
      <alignment horizontal="center" vertical="center"/>
    </xf>
    <xf numFmtId="9" fontId="8" fillId="6" borderId="80" xfId="43" applyNumberFormat="1" applyFont="1" applyFill="1" applyBorder="1" applyAlignment="1">
      <alignment horizontal="center" vertical="center" shrinkToFit="1"/>
    </xf>
    <xf numFmtId="9" fontId="8" fillId="6" borderId="24" xfId="43" applyNumberFormat="1" applyFont="1" applyFill="1" applyBorder="1" applyAlignment="1">
      <alignment horizontal="center" vertical="center" shrinkToFit="1"/>
    </xf>
    <xf numFmtId="9" fontId="8" fillId="6" borderId="81" xfId="43" applyNumberFormat="1" applyFont="1" applyFill="1" applyBorder="1" applyAlignment="1">
      <alignment horizontal="center" vertical="center" shrinkToFit="1"/>
    </xf>
    <xf numFmtId="178" fontId="4" fillId="39" borderId="34" xfId="43" applyNumberFormat="1" applyFont="1" applyFill="1" applyBorder="1" applyAlignment="1">
      <alignment horizontal="center" vertical="center"/>
    </xf>
    <xf numFmtId="178" fontId="4" fillId="39" borderId="33" xfId="43" applyNumberFormat="1" applyFont="1" applyFill="1" applyBorder="1" applyAlignment="1">
      <alignment horizontal="center" vertical="center"/>
    </xf>
    <xf numFmtId="58" fontId="26" fillId="39" borderId="34" xfId="43" applyNumberFormat="1" applyFont="1" applyFill="1" applyBorder="1" applyAlignment="1">
      <alignment horizontal="center" vertical="center"/>
    </xf>
    <xf numFmtId="0" fontId="26" fillId="39" borderId="33" xfId="43" applyFont="1" applyFill="1" applyBorder="1" applyAlignment="1">
      <alignment horizontal="center" vertical="center"/>
    </xf>
    <xf numFmtId="0" fontId="26" fillId="39" borderId="30" xfId="43" applyFont="1" applyFill="1" applyBorder="1" applyAlignment="1">
      <alignment horizontal="center" vertical="center"/>
    </xf>
    <xf numFmtId="0" fontId="26" fillId="39" borderId="34" xfId="43" applyFont="1" applyFill="1" applyBorder="1" applyAlignment="1">
      <alignment horizontal="center" vertical="center"/>
    </xf>
    <xf numFmtId="9" fontId="8" fillId="6" borderId="34" xfId="43" applyNumberFormat="1" applyFont="1" applyFill="1" applyBorder="1" applyAlignment="1">
      <alignment horizontal="center" vertical="center" shrinkToFit="1"/>
    </xf>
    <xf numFmtId="9" fontId="8" fillId="6" borderId="33" xfId="43" applyNumberFormat="1" applyFont="1" applyFill="1" applyBorder="1" applyAlignment="1">
      <alignment horizontal="center" vertical="center" shrinkToFit="1"/>
    </xf>
    <xf numFmtId="9" fontId="8" fillId="6" borderId="30" xfId="43" applyNumberFormat="1" applyFont="1" applyFill="1" applyBorder="1" applyAlignment="1">
      <alignment horizontal="center" vertical="center" shrinkToFit="1"/>
    </xf>
    <xf numFmtId="0" fontId="67" fillId="39" borderId="4" xfId="43" applyFont="1" applyFill="1" applyBorder="1" applyAlignment="1">
      <alignment horizontal="center" vertical="center"/>
    </xf>
    <xf numFmtId="0" fontId="67" fillId="39" borderId="3" xfId="43" applyFont="1" applyFill="1" applyBorder="1" applyAlignment="1">
      <alignment horizontal="center" vertical="center"/>
    </xf>
    <xf numFmtId="0" fontId="26" fillId="0" borderId="4" xfId="43" applyFont="1" applyFill="1" applyBorder="1" applyAlignment="1">
      <alignment horizontal="center" vertical="center"/>
    </xf>
    <xf numFmtId="0" fontId="26" fillId="0" borderId="2" xfId="43" applyFont="1" applyFill="1" applyBorder="1" applyAlignment="1">
      <alignment horizontal="center" vertical="center"/>
    </xf>
    <xf numFmtId="0" fontId="26" fillId="0" borderId="3" xfId="43" applyFont="1" applyFill="1" applyBorder="1" applyAlignment="1">
      <alignment horizontal="center" vertical="center"/>
    </xf>
    <xf numFmtId="9" fontId="76" fillId="39" borderId="10" xfId="43" applyNumberFormat="1" applyFont="1" applyFill="1" applyBorder="1" applyAlignment="1">
      <alignment horizontal="center" vertical="center" shrinkToFit="1"/>
    </xf>
    <xf numFmtId="9" fontId="76" fillId="39" borderId="9" xfId="43" applyNumberFormat="1" applyFont="1" applyFill="1" applyBorder="1" applyAlignment="1">
      <alignment horizontal="center" vertical="center" shrinkToFit="1"/>
    </xf>
    <xf numFmtId="9" fontId="76" fillId="39" borderId="32" xfId="43" applyNumberFormat="1" applyFont="1" applyFill="1" applyBorder="1" applyAlignment="1">
      <alignment horizontal="center" vertical="center" shrinkToFit="1"/>
    </xf>
    <xf numFmtId="177" fontId="22" fillId="39" borderId="10" xfId="43" applyNumberFormat="1" applyFont="1" applyFill="1" applyBorder="1" applyAlignment="1">
      <alignment horizontal="center" vertical="center" shrinkToFit="1"/>
    </xf>
    <xf numFmtId="177" fontId="22" fillId="39" borderId="9" xfId="43" applyNumberFormat="1" applyFont="1" applyFill="1" applyBorder="1" applyAlignment="1">
      <alignment horizontal="center" vertical="center" shrinkToFit="1"/>
    </xf>
    <xf numFmtId="177" fontId="22" fillId="39" borderId="32" xfId="43" applyNumberFormat="1" applyFont="1" applyFill="1" applyBorder="1" applyAlignment="1">
      <alignment horizontal="center" vertical="center" shrinkToFit="1"/>
    </xf>
    <xf numFmtId="177" fontId="22" fillId="39" borderId="28" xfId="43" applyNumberFormat="1" applyFont="1" applyFill="1" applyBorder="1" applyAlignment="1">
      <alignment horizontal="center" vertical="center" shrinkToFit="1"/>
    </xf>
    <xf numFmtId="177" fontId="22" fillId="39" borderId="26" xfId="43" applyNumberFormat="1" applyFont="1" applyFill="1" applyBorder="1" applyAlignment="1">
      <alignment horizontal="center" vertical="center" shrinkToFit="1"/>
    </xf>
    <xf numFmtId="177" fontId="22" fillId="39" borderId="29" xfId="43" applyNumberFormat="1" applyFont="1" applyFill="1" applyBorder="1" applyAlignment="1">
      <alignment horizontal="center" vertical="center" shrinkToFit="1"/>
    </xf>
    <xf numFmtId="9" fontId="76" fillId="39" borderId="28" xfId="43" applyNumberFormat="1" applyFont="1" applyFill="1" applyBorder="1" applyAlignment="1">
      <alignment horizontal="center" vertical="center" shrinkToFit="1"/>
    </xf>
    <xf numFmtId="9" fontId="76" fillId="39" borderId="26" xfId="43" applyNumberFormat="1" applyFont="1" applyFill="1" applyBorder="1" applyAlignment="1">
      <alignment horizontal="center" vertical="center" shrinkToFit="1"/>
    </xf>
    <xf numFmtId="9" fontId="76" fillId="39" borderId="29" xfId="43" applyNumberFormat="1" applyFont="1" applyFill="1" applyBorder="1" applyAlignment="1">
      <alignment horizontal="center" vertical="center" shrinkToFit="1"/>
    </xf>
    <xf numFmtId="0" fontId="8" fillId="0" borderId="27" xfId="43" applyFont="1" applyFill="1" applyBorder="1" applyAlignment="1">
      <alignment horizontal="left" vertical="center"/>
    </xf>
    <xf numFmtId="0" fontId="8" fillId="0" borderId="0" xfId="43" applyFont="1" applyFill="1" applyBorder="1" applyAlignment="1">
      <alignment horizontal="left" vertical="center"/>
    </xf>
    <xf numFmtId="0" fontId="8" fillId="0" borderId="7" xfId="43" applyFont="1" applyFill="1" applyBorder="1" applyAlignment="1">
      <alignment horizontal="left" vertical="center"/>
    </xf>
    <xf numFmtId="0" fontId="8" fillId="0" borderId="36" xfId="43" applyFont="1" applyFill="1" applyBorder="1" applyAlignment="1">
      <alignment horizontal="left" vertical="center"/>
    </xf>
    <xf numFmtId="0" fontId="8" fillId="0" borderId="1" xfId="43" applyFont="1" applyFill="1" applyBorder="1" applyAlignment="1">
      <alignment horizontal="left" vertical="center"/>
    </xf>
    <xf numFmtId="0" fontId="8" fillId="0" borderId="22" xfId="43" applyFont="1" applyFill="1" applyBorder="1" applyAlignment="1">
      <alignment horizontal="left" vertical="center"/>
    </xf>
    <xf numFmtId="0" fontId="8" fillId="0" borderId="27" xfId="43" applyFont="1" applyFill="1" applyBorder="1" applyAlignment="1">
      <alignment horizontal="left" vertical="center" wrapText="1"/>
    </xf>
    <xf numFmtId="0" fontId="8" fillId="0" borderId="0" xfId="43" applyFont="1" applyFill="1" applyBorder="1" applyAlignment="1">
      <alignment horizontal="left" vertical="center" wrapText="1"/>
    </xf>
    <xf numFmtId="0" fontId="8" fillId="0" borderId="7" xfId="43" applyFont="1" applyFill="1" applyBorder="1" applyAlignment="1">
      <alignment horizontal="left" vertical="center" wrapText="1"/>
    </xf>
    <xf numFmtId="0" fontId="8" fillId="0" borderId="36" xfId="43" applyFont="1" applyFill="1" applyBorder="1" applyAlignment="1">
      <alignment horizontal="left" vertical="center" wrapText="1"/>
    </xf>
    <xf numFmtId="0" fontId="8" fillId="0" borderId="1" xfId="43" applyFont="1" applyFill="1" applyBorder="1" applyAlignment="1">
      <alignment horizontal="left" vertical="center" wrapText="1"/>
    </xf>
    <xf numFmtId="0" fontId="8" fillId="0" borderId="22" xfId="43" applyFont="1" applyFill="1" applyBorder="1" applyAlignment="1">
      <alignment horizontal="left" vertical="center" wrapText="1"/>
    </xf>
    <xf numFmtId="38" fontId="68" fillId="39" borderId="28" xfId="33" applyFont="1" applyFill="1" applyBorder="1" applyAlignment="1">
      <alignment horizontal="center" vertical="center" shrinkToFit="1"/>
    </xf>
    <xf numFmtId="38" fontId="68" fillId="39" borderId="26" xfId="33" applyFont="1" applyFill="1" applyBorder="1" applyAlignment="1">
      <alignment horizontal="center" vertical="center" shrinkToFit="1"/>
    </xf>
    <xf numFmtId="38" fontId="68" fillId="39" borderId="29" xfId="33" applyFont="1" applyFill="1" applyBorder="1" applyAlignment="1">
      <alignment horizontal="center" vertical="center" shrinkToFit="1"/>
    </xf>
    <xf numFmtId="0" fontId="77" fillId="0" borderId="8" xfId="43" applyFont="1" applyFill="1" applyBorder="1" applyAlignment="1">
      <alignment horizontal="center" vertical="center" wrapText="1" shrinkToFit="1"/>
    </xf>
    <xf numFmtId="0" fontId="77" fillId="0" borderId="18" xfId="43" applyFont="1" applyFill="1" applyBorder="1" applyAlignment="1">
      <alignment horizontal="center" vertical="center" wrapText="1" shrinkToFit="1"/>
    </xf>
    <xf numFmtId="0" fontId="77" fillId="0" borderId="27" xfId="43" applyFont="1" applyFill="1" applyBorder="1" applyAlignment="1">
      <alignment horizontal="center" vertical="center" wrapText="1" shrinkToFit="1"/>
    </xf>
    <xf numFmtId="0" fontId="77" fillId="0" borderId="0" xfId="43" applyFont="1" applyFill="1" applyBorder="1" applyAlignment="1">
      <alignment horizontal="center" vertical="center" wrapText="1" shrinkToFit="1"/>
    </xf>
    <xf numFmtId="0" fontId="77" fillId="0" borderId="36" xfId="43" applyFont="1" applyFill="1" applyBorder="1" applyAlignment="1">
      <alignment horizontal="center" vertical="center" wrapText="1" shrinkToFit="1"/>
    </xf>
    <xf numFmtId="0" fontId="77" fillId="0" borderId="1" xfId="43" applyFont="1" applyFill="1" applyBorder="1" applyAlignment="1">
      <alignment horizontal="center" vertical="center" wrapText="1" shrinkToFit="1"/>
    </xf>
    <xf numFmtId="177" fontId="22" fillId="39" borderId="34" xfId="43" applyNumberFormat="1" applyFont="1" applyFill="1" applyBorder="1" applyAlignment="1">
      <alignment horizontal="center" vertical="center" shrinkToFit="1"/>
    </xf>
    <xf numFmtId="177" fontId="22" fillId="39" borderId="33" xfId="43" applyNumberFormat="1" applyFont="1" applyFill="1" applyBorder="1" applyAlignment="1">
      <alignment horizontal="center" vertical="center" shrinkToFit="1"/>
    </xf>
    <xf numFmtId="177" fontId="22" fillId="39" borderId="30" xfId="43" applyNumberFormat="1" applyFont="1" applyFill="1" applyBorder="1" applyAlignment="1">
      <alignment horizontal="center" vertical="center" shrinkToFit="1"/>
    </xf>
    <xf numFmtId="9" fontId="76" fillId="39" borderId="34" xfId="43" applyNumberFormat="1" applyFont="1" applyFill="1" applyBorder="1" applyAlignment="1">
      <alignment horizontal="center" vertical="center" shrinkToFit="1"/>
    </xf>
    <xf numFmtId="9" fontId="76" fillId="39" borderId="33" xfId="43" applyNumberFormat="1" applyFont="1" applyFill="1" applyBorder="1" applyAlignment="1">
      <alignment horizontal="center" vertical="center" shrinkToFit="1"/>
    </xf>
    <xf numFmtId="9" fontId="76" fillId="39" borderId="30" xfId="43" applyNumberFormat="1" applyFont="1" applyFill="1" applyBorder="1" applyAlignment="1">
      <alignment horizontal="center" vertical="center" shrinkToFit="1"/>
    </xf>
    <xf numFmtId="38" fontId="38" fillId="39" borderId="10" xfId="33" applyFont="1" applyFill="1" applyBorder="1" applyAlignment="1">
      <alignment horizontal="center" vertical="center" shrinkToFit="1"/>
    </xf>
    <xf numFmtId="38" fontId="38" fillId="39" borderId="9" xfId="33" applyFont="1" applyFill="1" applyBorder="1" applyAlignment="1">
      <alignment horizontal="center" vertical="center" shrinkToFit="1"/>
    </xf>
    <xf numFmtId="38" fontId="38" fillId="39" borderId="32" xfId="33" applyFont="1" applyFill="1" applyBorder="1" applyAlignment="1">
      <alignment horizontal="center" vertical="center" shrinkToFit="1"/>
    </xf>
    <xf numFmtId="0" fontId="4" fillId="39" borderId="71" xfId="43" applyFont="1" applyFill="1" applyBorder="1" applyAlignment="1">
      <alignment horizontal="center" vertical="center" shrinkToFit="1"/>
    </xf>
    <xf numFmtId="0" fontId="4" fillId="39" borderId="9" xfId="43" applyFont="1" applyFill="1" applyBorder="1" applyAlignment="1">
      <alignment horizontal="center" vertical="center" shrinkToFit="1"/>
    </xf>
    <xf numFmtId="0" fontId="4" fillId="39" borderId="32" xfId="43" applyFont="1" applyFill="1" applyBorder="1" applyAlignment="1">
      <alignment horizontal="center" vertical="center" shrinkToFit="1"/>
    </xf>
    <xf numFmtId="38" fontId="37" fillId="39" borderId="10" xfId="33" applyFont="1" applyFill="1" applyBorder="1" applyAlignment="1">
      <alignment horizontal="center" vertical="center" shrinkToFit="1"/>
    </xf>
    <xf numFmtId="38" fontId="37" fillId="39" borderId="9" xfId="33" applyFont="1" applyFill="1" applyBorder="1" applyAlignment="1">
      <alignment horizontal="center" vertical="center" shrinkToFit="1"/>
    </xf>
    <xf numFmtId="177" fontId="4" fillId="39" borderId="10" xfId="43" applyNumberFormat="1" applyFont="1" applyFill="1" applyBorder="1" applyAlignment="1">
      <alignment horizontal="center" vertical="center"/>
    </xf>
    <xf numFmtId="177" fontId="4" fillId="39" borderId="9" xfId="43" applyNumberFormat="1" applyFont="1" applyFill="1" applyBorder="1" applyAlignment="1">
      <alignment horizontal="center" vertical="center"/>
    </xf>
    <xf numFmtId="178" fontId="4" fillId="39" borderId="10" xfId="43" applyNumberFormat="1" applyFont="1" applyFill="1" applyBorder="1" applyAlignment="1">
      <alignment horizontal="center" vertical="center"/>
    </xf>
    <xf numFmtId="178" fontId="4" fillId="39" borderId="9" xfId="43" applyNumberFormat="1" applyFont="1" applyFill="1" applyBorder="1" applyAlignment="1">
      <alignment horizontal="center" vertical="center"/>
    </xf>
    <xf numFmtId="177" fontId="4" fillId="39" borderId="34" xfId="43" applyNumberFormat="1" applyFont="1" applyFill="1" applyBorder="1" applyAlignment="1">
      <alignment horizontal="center" vertical="center"/>
    </xf>
    <xf numFmtId="177" fontId="4" fillId="39" borderId="33" xfId="43" applyNumberFormat="1" applyFont="1" applyFill="1" applyBorder="1" applyAlignment="1">
      <alignment horizontal="center" vertical="center"/>
    </xf>
    <xf numFmtId="182" fontId="4" fillId="39" borderId="34" xfId="43" applyNumberFormat="1" applyFont="1" applyFill="1" applyBorder="1" applyAlignment="1">
      <alignment horizontal="center" vertical="center"/>
    </xf>
    <xf numFmtId="182" fontId="4" fillId="39" borderId="33" xfId="43" applyNumberFormat="1" applyFont="1" applyFill="1" applyBorder="1" applyAlignment="1">
      <alignment horizontal="center" vertical="center"/>
    </xf>
    <xf numFmtId="0" fontId="4" fillId="39" borderId="72" xfId="43" applyFont="1" applyFill="1" applyBorder="1" applyAlignment="1">
      <alignment horizontal="center" vertical="center" shrinkToFit="1"/>
    </xf>
    <xf numFmtId="0" fontId="4" fillId="39" borderId="33" xfId="43" applyFont="1" applyFill="1" applyBorder="1" applyAlignment="1">
      <alignment horizontal="center" vertical="center" shrinkToFit="1"/>
    </xf>
    <xf numFmtId="0" fontId="4" fillId="39" borderId="30" xfId="43" applyFont="1" applyFill="1" applyBorder="1" applyAlignment="1">
      <alignment horizontal="center" vertical="center" shrinkToFit="1"/>
    </xf>
    <xf numFmtId="176" fontId="4" fillId="39" borderId="34" xfId="34" applyNumberFormat="1" applyFont="1" applyFill="1" applyBorder="1" applyAlignment="1">
      <alignment horizontal="center" vertical="center" shrinkToFit="1"/>
    </xf>
    <xf numFmtId="176" fontId="4" fillId="39" borderId="33" xfId="34" applyNumberFormat="1" applyFont="1" applyFill="1" applyBorder="1" applyAlignment="1">
      <alignment horizontal="center" vertical="center" shrinkToFit="1"/>
    </xf>
    <xf numFmtId="0" fontId="26" fillId="0" borderId="36" xfId="43" applyFont="1" applyBorder="1" applyAlignment="1">
      <alignment horizontal="center" vertical="center"/>
    </xf>
    <xf numFmtId="0" fontId="26" fillId="0" borderId="1" xfId="43" applyFont="1" applyBorder="1" applyAlignment="1">
      <alignment horizontal="center" vertical="center"/>
    </xf>
    <xf numFmtId="0" fontId="26" fillId="0" borderId="19" xfId="43" applyFont="1" applyBorder="1" applyAlignment="1">
      <alignment horizontal="center" vertical="center"/>
    </xf>
    <xf numFmtId="0" fontId="4" fillId="39" borderId="18" xfId="43" applyFont="1" applyFill="1" applyBorder="1" applyAlignment="1">
      <alignment horizontal="center" vertical="center" shrinkToFit="1"/>
    </xf>
    <xf numFmtId="9" fontId="21" fillId="39" borderId="8" xfId="43" applyNumberFormat="1" applyFont="1" applyFill="1" applyBorder="1" applyAlignment="1">
      <alignment horizontal="center" vertical="center" shrinkToFit="1"/>
    </xf>
    <xf numFmtId="9" fontId="21" fillId="39" borderId="18" xfId="43" applyNumberFormat="1" applyFont="1" applyFill="1" applyBorder="1" applyAlignment="1">
      <alignment horizontal="center" vertical="center" shrinkToFit="1"/>
    </xf>
    <xf numFmtId="9" fontId="21" fillId="39" borderId="15" xfId="43" applyNumberFormat="1" applyFont="1" applyFill="1" applyBorder="1" applyAlignment="1">
      <alignment horizontal="center" vertical="center" shrinkToFit="1"/>
    </xf>
    <xf numFmtId="0" fontId="6" fillId="0" borderId="4" xfId="43" applyFont="1" applyBorder="1" applyAlignment="1">
      <alignment horizontal="center" vertical="center" wrapText="1"/>
    </xf>
    <xf numFmtId="0" fontId="6" fillId="0" borderId="2" xfId="43" applyFont="1" applyBorder="1" applyAlignment="1">
      <alignment horizontal="center" vertical="center" wrapText="1"/>
    </xf>
    <xf numFmtId="0" fontId="6" fillId="0" borderId="3" xfId="43" applyFont="1" applyBorder="1" applyAlignment="1">
      <alignment horizontal="center" vertical="center" wrapText="1"/>
    </xf>
    <xf numFmtId="58" fontId="4" fillId="39" borderId="4" xfId="43" applyNumberFormat="1" applyFont="1" applyFill="1" applyBorder="1" applyAlignment="1">
      <alignment horizontal="center" vertical="center" shrinkToFit="1"/>
    </xf>
    <xf numFmtId="0" fontId="7" fillId="39" borderId="4" xfId="43" applyFont="1" applyFill="1" applyBorder="1" applyAlignment="1">
      <alignment horizontal="center" vertical="center" shrinkToFit="1"/>
    </xf>
    <xf numFmtId="0" fontId="7" fillId="39" borderId="3" xfId="43" applyFont="1" applyFill="1" applyBorder="1" applyAlignment="1">
      <alignment horizontal="center" vertical="center" shrinkToFit="1"/>
    </xf>
    <xf numFmtId="49" fontId="1" fillId="0" borderId="23" xfId="45" applyNumberFormat="1" applyFont="1" applyBorder="1" applyAlignment="1">
      <alignment horizontal="center" vertical="center"/>
    </xf>
    <xf numFmtId="49" fontId="1" fillId="0" borderId="24" xfId="45" applyNumberFormat="1" applyFont="1" applyBorder="1" applyAlignment="1">
      <alignment horizontal="center" vertical="center"/>
    </xf>
    <xf numFmtId="49" fontId="1" fillId="0" borderId="81" xfId="45" applyNumberFormat="1" applyFont="1" applyBorder="1" applyAlignment="1">
      <alignment horizontal="center" vertical="center"/>
    </xf>
    <xf numFmtId="49" fontId="1" fillId="0" borderId="153" xfId="45" applyNumberFormat="1" applyFont="1" applyBorder="1" applyAlignment="1">
      <alignment horizontal="center" vertical="center"/>
    </xf>
    <xf numFmtId="0" fontId="19" fillId="40" borderId="161" xfId="45" applyFont="1" applyFill="1" applyBorder="1" applyAlignment="1" applyProtection="1">
      <alignment horizontal="center" vertical="center" wrapText="1"/>
      <protection locked="0"/>
    </xf>
    <xf numFmtId="0" fontId="32" fillId="40" borderId="12" xfId="45" applyFont="1" applyFill="1" applyBorder="1" applyAlignment="1" applyProtection="1">
      <alignment horizontal="center" vertical="center" wrapText="1"/>
      <protection locked="0"/>
    </xf>
    <xf numFmtId="0" fontId="74" fillId="0" borderId="8" xfId="45" applyFont="1" applyFill="1" applyBorder="1" applyAlignment="1">
      <alignment horizontal="left" vertical="top" wrapText="1"/>
    </xf>
    <xf numFmtId="0" fontId="74" fillId="0" borderId="18" xfId="45" applyFont="1" applyFill="1" applyBorder="1" applyAlignment="1">
      <alignment horizontal="left" vertical="top" wrapText="1"/>
    </xf>
    <xf numFmtId="0" fontId="74" fillId="0" borderId="15" xfId="45" applyFont="1" applyFill="1" applyBorder="1" applyAlignment="1">
      <alignment horizontal="left" vertical="top" wrapText="1"/>
    </xf>
    <xf numFmtId="0" fontId="74" fillId="0" borderId="27" xfId="45" applyFont="1" applyFill="1" applyBorder="1" applyAlignment="1">
      <alignment horizontal="left" vertical="top" wrapText="1"/>
    </xf>
    <xf numFmtId="0" fontId="74" fillId="0" borderId="0" xfId="45" applyFont="1" applyFill="1" applyBorder="1" applyAlignment="1">
      <alignment horizontal="left" vertical="top" wrapText="1"/>
    </xf>
    <xf numFmtId="0" fontId="74" fillId="0" borderId="49" xfId="45" applyFont="1" applyFill="1" applyBorder="1" applyAlignment="1">
      <alignment horizontal="left" vertical="top" wrapText="1"/>
    </xf>
    <xf numFmtId="0" fontId="74" fillId="0" borderId="36" xfId="45" applyFont="1" applyFill="1" applyBorder="1" applyAlignment="1">
      <alignment horizontal="left" vertical="top" wrapText="1"/>
    </xf>
    <xf numFmtId="0" fontId="74" fillId="0" borderId="1" xfId="45" applyFont="1" applyFill="1" applyBorder="1" applyAlignment="1">
      <alignment horizontal="left" vertical="top" wrapText="1"/>
    </xf>
    <xf numFmtId="0" fontId="74" fillId="0" borderId="19" xfId="45" applyFont="1" applyFill="1" applyBorder="1" applyAlignment="1">
      <alignment horizontal="left" vertical="top" wrapText="1"/>
    </xf>
    <xf numFmtId="49" fontId="1" fillId="0" borderId="4" xfId="45" applyNumberFormat="1" applyFont="1" applyBorder="1" applyAlignment="1">
      <alignment horizontal="center" vertical="center"/>
    </xf>
    <xf numFmtId="49" fontId="1" fillId="0" borderId="2" xfId="45" applyNumberFormat="1" applyFont="1" applyBorder="1" applyAlignment="1">
      <alignment horizontal="center" vertical="center"/>
    </xf>
    <xf numFmtId="49" fontId="1" fillId="0" borderId="3" xfId="45" applyNumberFormat="1" applyFont="1" applyBorder="1" applyAlignment="1">
      <alignment horizontal="center" vertical="center"/>
    </xf>
    <xf numFmtId="49" fontId="1" fillId="0" borderId="35" xfId="45" applyNumberFormat="1" applyFont="1" applyBorder="1" applyAlignment="1">
      <alignment horizontal="center" vertical="center"/>
    </xf>
    <xf numFmtId="0" fontId="43" fillId="0" borderId="4" xfId="45" applyNumberFormat="1" applyFont="1" applyBorder="1" applyAlignment="1">
      <alignment horizontal="center" vertical="center"/>
    </xf>
    <xf numFmtId="0" fontId="43" fillId="0" borderId="2" xfId="45" applyNumberFormat="1" applyFont="1" applyBorder="1" applyAlignment="1">
      <alignment horizontal="center" vertical="center"/>
    </xf>
    <xf numFmtId="0" fontId="43" fillId="0" borderId="3" xfId="45" applyNumberFormat="1" applyFont="1" applyBorder="1" applyAlignment="1">
      <alignment horizontal="center" vertical="center"/>
    </xf>
    <xf numFmtId="0" fontId="3" fillId="0" borderId="4" xfId="45" applyNumberFormat="1" applyFont="1" applyBorder="1" applyAlignment="1">
      <alignment horizontal="center" vertical="center"/>
    </xf>
    <xf numFmtId="0" fontId="3" fillId="0" borderId="2" xfId="45" applyNumberFormat="1" applyFont="1" applyBorder="1" applyAlignment="1">
      <alignment horizontal="center" vertical="center"/>
    </xf>
    <xf numFmtId="0" fontId="3" fillId="0" borderId="3" xfId="45" applyNumberFormat="1" applyFont="1" applyBorder="1" applyAlignment="1">
      <alignment horizontal="center" vertical="center"/>
    </xf>
    <xf numFmtId="49" fontId="1" fillId="0" borderId="18" xfId="45" applyNumberFormat="1" applyFont="1" applyBorder="1" applyAlignment="1">
      <alignment horizontal="center" vertical="center"/>
    </xf>
    <xf numFmtId="49" fontId="1" fillId="0" borderId="157" xfId="45" applyNumberFormat="1" applyFont="1" applyBorder="1" applyAlignment="1">
      <alignment horizontal="center" vertical="center"/>
    </xf>
    <xf numFmtId="49" fontId="1" fillId="0" borderId="45" xfId="45" applyNumberFormat="1" applyFont="1" applyBorder="1" applyAlignment="1">
      <alignment horizontal="center" vertical="center"/>
    </xf>
    <xf numFmtId="49" fontId="1" fillId="0" borderId="158" xfId="45" applyNumberFormat="1" applyFont="1" applyBorder="1" applyAlignment="1">
      <alignment horizontal="center" vertical="center"/>
    </xf>
    <xf numFmtId="49" fontId="1" fillId="0" borderId="46" xfId="45" applyNumberFormat="1" applyFont="1" applyBorder="1" applyAlignment="1">
      <alignment horizontal="center" vertical="center"/>
    </xf>
    <xf numFmtId="183" fontId="107" fillId="41" borderId="111" xfId="45" applyNumberFormat="1" applyFont="1" applyFill="1" applyBorder="1" applyAlignment="1">
      <alignment horizontal="center" vertical="center" shrinkToFit="1"/>
    </xf>
    <xf numFmtId="183" fontId="107" fillId="41" borderId="118" xfId="45" applyNumberFormat="1" applyFont="1" applyFill="1" applyBorder="1" applyAlignment="1">
      <alignment horizontal="center" vertical="center" shrinkToFit="1"/>
    </xf>
    <xf numFmtId="183" fontId="107" fillId="41" borderId="150" xfId="45" applyNumberFormat="1" applyFont="1" applyFill="1" applyBorder="1" applyAlignment="1">
      <alignment horizontal="center" vertical="center" shrinkToFit="1"/>
    </xf>
    <xf numFmtId="49" fontId="17" fillId="0" borderId="35" xfId="45" applyNumberFormat="1" applyFont="1" applyFill="1" applyBorder="1" applyAlignment="1">
      <alignment horizontal="left" vertical="center" wrapText="1" shrinkToFit="1"/>
    </xf>
    <xf numFmtId="49" fontId="17" fillId="0" borderId="35" xfId="45" applyNumberFormat="1" applyFont="1" applyFill="1" applyBorder="1" applyAlignment="1">
      <alignment horizontal="left" vertical="center" shrinkToFit="1"/>
    </xf>
    <xf numFmtId="49" fontId="17" fillId="0" borderId="153" xfId="45" applyNumberFormat="1" applyFont="1" applyFill="1" applyBorder="1" applyAlignment="1">
      <alignment horizontal="left" vertical="center" shrinkToFit="1"/>
    </xf>
    <xf numFmtId="0" fontId="16" fillId="0" borderId="27" xfId="45" applyFont="1" applyFill="1" applyBorder="1" applyAlignment="1">
      <alignment vertical="center" wrapText="1"/>
    </xf>
    <xf numFmtId="0" fontId="16" fillId="0" borderId="0" xfId="45" applyFont="1" applyFill="1" applyBorder="1" applyAlignment="1">
      <alignment vertical="center" wrapText="1"/>
    </xf>
    <xf numFmtId="0" fontId="16" fillId="0" borderId="49" xfId="45" applyFont="1" applyFill="1" applyBorder="1" applyAlignment="1">
      <alignment vertical="center" wrapText="1"/>
    </xf>
    <xf numFmtId="0" fontId="16" fillId="0" borderId="51" xfId="45" applyFont="1" applyFill="1" applyBorder="1" applyAlignment="1">
      <alignment vertical="center" wrapText="1"/>
    </xf>
    <xf numFmtId="0" fontId="16" fillId="0" borderId="12" xfId="45" applyFont="1" applyFill="1" applyBorder="1" applyAlignment="1">
      <alignment vertical="center" wrapText="1"/>
    </xf>
    <xf numFmtId="0" fontId="16" fillId="0" borderId="52" xfId="45" applyFont="1" applyFill="1" applyBorder="1" applyAlignment="1">
      <alignment vertical="center" wrapText="1"/>
    </xf>
    <xf numFmtId="184" fontId="16" fillId="0" borderId="27" xfId="45" applyNumberFormat="1" applyFont="1" applyFill="1" applyBorder="1" applyAlignment="1">
      <alignment horizontal="center" vertical="center"/>
    </xf>
    <xf numFmtId="184" fontId="16" fillId="0" borderId="0" xfId="45" applyNumberFormat="1" applyFont="1" applyFill="1" applyBorder="1" applyAlignment="1">
      <alignment horizontal="center" vertical="center"/>
    </xf>
    <xf numFmtId="184" fontId="16" fillId="0" borderId="51" xfId="45" applyNumberFormat="1" applyFont="1" applyFill="1" applyBorder="1" applyAlignment="1">
      <alignment horizontal="center" vertical="center"/>
    </xf>
    <xf numFmtId="184" fontId="16" fillId="0" borderId="12" xfId="45" applyNumberFormat="1" applyFont="1" applyFill="1" applyBorder="1" applyAlignment="1">
      <alignment horizontal="center" vertical="center"/>
    </xf>
    <xf numFmtId="0" fontId="19" fillId="42" borderId="151" xfId="45" applyNumberFormat="1" applyFont="1" applyFill="1" applyBorder="1" applyAlignment="1">
      <alignment horizontal="center" vertical="center" shrinkToFit="1"/>
    </xf>
    <xf numFmtId="0" fontId="19" fillId="42" borderId="152" xfId="45" applyNumberFormat="1" applyFont="1" applyFill="1" applyBorder="1" applyAlignment="1">
      <alignment horizontal="center" vertical="center" shrinkToFit="1"/>
    </xf>
    <xf numFmtId="0" fontId="43" fillId="0" borderId="47" xfId="45" applyNumberFormat="1" applyFont="1" applyBorder="1" applyAlignment="1">
      <alignment horizontal="center" vertical="center"/>
    </xf>
    <xf numFmtId="0" fontId="3" fillId="0" borderId="47" xfId="45" applyNumberFormat="1" applyFont="1" applyBorder="1" applyAlignment="1">
      <alignment horizontal="center" vertical="center"/>
    </xf>
    <xf numFmtId="0" fontId="16" fillId="0" borderId="54" xfId="45" applyFont="1" applyFill="1" applyBorder="1" applyAlignment="1">
      <alignment vertical="center" wrapText="1"/>
    </xf>
    <xf numFmtId="0" fontId="16" fillId="0" borderId="6" xfId="45" applyFont="1" applyFill="1" applyBorder="1" applyAlignment="1">
      <alignment vertical="center" wrapText="1"/>
    </xf>
    <xf numFmtId="0" fontId="16" fillId="0" borderId="31" xfId="45" applyFont="1" applyFill="1" applyBorder="1" applyAlignment="1">
      <alignment vertical="center" wrapText="1"/>
    </xf>
    <xf numFmtId="184" fontId="16" fillId="0" borderId="8" xfId="45" applyNumberFormat="1" applyFont="1" applyFill="1" applyBorder="1" applyAlignment="1">
      <alignment horizontal="center" vertical="center"/>
    </xf>
    <xf numFmtId="184" fontId="16" fillId="0" borderId="18" xfId="45" applyNumberFormat="1" applyFont="1" applyFill="1" applyBorder="1" applyAlignment="1">
      <alignment horizontal="center" vertical="center"/>
    </xf>
    <xf numFmtId="184" fontId="16" fillId="0" borderId="54" xfId="45" applyNumberFormat="1" applyFont="1" applyFill="1" applyBorder="1" applyAlignment="1">
      <alignment horizontal="center" vertical="center"/>
    </xf>
    <xf numFmtId="184" fontId="16" fillId="0" borderId="6" xfId="45" applyNumberFormat="1" applyFont="1" applyFill="1" applyBorder="1" applyAlignment="1">
      <alignment horizontal="center" vertical="center"/>
    </xf>
    <xf numFmtId="183" fontId="16" fillId="0" borderId="109" xfId="45" applyNumberFormat="1" applyFont="1" applyFill="1" applyBorder="1" applyAlignment="1">
      <alignment horizontal="center" vertical="center" shrinkToFit="1"/>
    </xf>
    <xf numFmtId="183" fontId="16" fillId="0" borderId="116" xfId="45" applyNumberFormat="1" applyFont="1" applyFill="1" applyBorder="1" applyAlignment="1">
      <alignment horizontal="center" vertical="center" shrinkToFit="1"/>
    </xf>
    <xf numFmtId="183" fontId="16" fillId="0" borderId="149" xfId="45" applyNumberFormat="1" applyFont="1" applyFill="1" applyBorder="1" applyAlignment="1">
      <alignment horizontal="center" vertical="center" shrinkToFit="1"/>
    </xf>
    <xf numFmtId="0" fontId="17" fillId="0" borderId="8" xfId="45" applyFont="1" applyFill="1" applyBorder="1" applyAlignment="1">
      <alignment horizontal="center" vertical="center" textRotation="255" wrapText="1"/>
    </xf>
    <xf numFmtId="0" fontId="17" fillId="0" borderId="15" xfId="45" applyFont="1" applyFill="1" applyBorder="1" applyAlignment="1">
      <alignment horizontal="center" vertical="center" textRotation="255" wrapText="1"/>
    </xf>
    <xf numFmtId="0" fontId="17" fillId="0" borderId="27" xfId="45" applyFont="1" applyFill="1" applyBorder="1" applyAlignment="1">
      <alignment horizontal="center" vertical="center" textRotation="255" wrapText="1"/>
    </xf>
    <xf numFmtId="0" fontId="17" fillId="0" borderId="49" xfId="45" applyFont="1" applyFill="1" applyBorder="1" applyAlignment="1">
      <alignment horizontal="center" vertical="center" textRotation="255" wrapText="1"/>
    </xf>
    <xf numFmtId="0" fontId="17" fillId="0" borderId="36" xfId="45" applyFont="1" applyFill="1" applyBorder="1" applyAlignment="1">
      <alignment horizontal="center" vertical="center" textRotation="255" wrapText="1"/>
    </xf>
    <xf numFmtId="0" fontId="17" fillId="0" borderId="19" xfId="45" applyFont="1" applyFill="1" applyBorder="1" applyAlignment="1">
      <alignment horizontal="center" vertical="center" textRotation="255" wrapText="1"/>
    </xf>
    <xf numFmtId="0" fontId="17" fillId="0" borderId="8" xfId="45" applyFont="1" applyFill="1" applyBorder="1" applyAlignment="1">
      <alignment horizontal="left" vertical="top" wrapText="1"/>
    </xf>
    <xf numFmtId="0" fontId="17" fillId="0" borderId="18" xfId="45" applyFont="1" applyFill="1" applyBorder="1" applyAlignment="1">
      <alignment horizontal="left" vertical="top" wrapText="1"/>
    </xf>
    <xf numFmtId="0" fontId="17" fillId="0" borderId="15" xfId="45" applyFont="1" applyFill="1" applyBorder="1" applyAlignment="1">
      <alignment horizontal="left" vertical="top" wrapText="1"/>
    </xf>
    <xf numFmtId="0" fontId="17" fillId="0" borderId="27" xfId="45" applyFont="1" applyFill="1" applyBorder="1" applyAlignment="1">
      <alignment horizontal="left" vertical="top" wrapText="1"/>
    </xf>
    <xf numFmtId="0" fontId="17" fillId="0" borderId="0" xfId="45" applyFont="1" applyFill="1" applyBorder="1" applyAlignment="1">
      <alignment horizontal="left" vertical="top" wrapText="1"/>
    </xf>
    <xf numFmtId="0" fontId="17" fillId="0" borderId="49" xfId="45" applyFont="1" applyFill="1" applyBorder="1" applyAlignment="1">
      <alignment horizontal="left" vertical="top" wrapText="1"/>
    </xf>
    <xf numFmtId="0" fontId="17" fillId="0" borderId="36" xfId="45" applyFont="1" applyFill="1" applyBorder="1" applyAlignment="1">
      <alignment horizontal="left" vertical="top" wrapText="1"/>
    </xf>
    <xf numFmtId="0" fontId="17" fillId="0" borderId="1" xfId="45" applyFont="1" applyFill="1" applyBorder="1" applyAlignment="1">
      <alignment horizontal="left" vertical="top" wrapText="1"/>
    </xf>
    <xf numFmtId="0" fontId="17" fillId="0" borderId="19" xfId="45" applyFont="1" applyFill="1" applyBorder="1" applyAlignment="1">
      <alignment horizontal="left" vertical="top" wrapText="1"/>
    </xf>
    <xf numFmtId="0" fontId="16" fillId="0" borderId="34" xfId="45" applyFont="1" applyFill="1" applyBorder="1" applyAlignment="1" applyProtection="1">
      <alignment horizontal="left" vertical="center" wrapText="1"/>
      <protection locked="0"/>
    </xf>
    <xf numFmtId="0" fontId="16" fillId="0" borderId="33" xfId="45" applyFont="1" applyFill="1" applyBorder="1" applyAlignment="1" applyProtection="1">
      <alignment horizontal="left" vertical="center" wrapText="1"/>
      <protection locked="0"/>
    </xf>
    <xf numFmtId="0" fontId="16" fillId="0" borderId="30" xfId="45" applyFont="1" applyFill="1" applyBorder="1" applyAlignment="1" applyProtection="1">
      <alignment horizontal="left" vertical="center" wrapText="1"/>
      <protection locked="0"/>
    </xf>
    <xf numFmtId="0" fontId="16" fillId="0" borderId="10" xfId="45" applyFont="1" applyFill="1" applyBorder="1" applyAlignment="1" applyProtection="1">
      <alignment horizontal="left" vertical="center" wrapText="1"/>
      <protection locked="0"/>
    </xf>
    <xf numFmtId="0" fontId="16" fillId="0" borderId="9" xfId="45" applyFont="1" applyFill="1" applyBorder="1" applyAlignment="1" applyProtection="1">
      <alignment horizontal="left" vertical="center" wrapText="1"/>
      <protection locked="0"/>
    </xf>
    <xf numFmtId="0" fontId="16" fillId="0" borderId="32" xfId="45" applyFont="1" applyFill="1" applyBorder="1" applyAlignment="1" applyProtection="1">
      <alignment horizontal="left" vertical="center" wrapText="1"/>
      <protection locked="0"/>
    </xf>
    <xf numFmtId="184" fontId="16" fillId="0" borderId="34" xfId="45" applyNumberFormat="1" applyFont="1" applyFill="1" applyBorder="1" applyAlignment="1">
      <alignment horizontal="center" vertical="center"/>
    </xf>
    <xf numFmtId="184" fontId="16" fillId="0" borderId="33" xfId="45" applyNumberFormat="1" applyFont="1" applyFill="1" applyBorder="1" applyAlignment="1">
      <alignment horizontal="center" vertical="center"/>
    </xf>
    <xf numFmtId="184" fontId="16" fillId="0" borderId="108" xfId="45" applyNumberFormat="1" applyFont="1" applyFill="1" applyBorder="1" applyAlignment="1">
      <alignment horizontal="center" vertical="center"/>
    </xf>
    <xf numFmtId="184" fontId="16" fillId="0" borderId="10" xfId="45" applyNumberFormat="1" applyFont="1" applyFill="1" applyBorder="1" applyAlignment="1">
      <alignment horizontal="center" vertical="center"/>
    </xf>
    <xf numFmtId="184" fontId="16" fillId="0" borderId="9" xfId="45" applyNumberFormat="1" applyFont="1" applyFill="1" applyBorder="1" applyAlignment="1">
      <alignment horizontal="center" vertical="center"/>
    </xf>
    <xf numFmtId="184" fontId="16" fillId="0" borderId="113" xfId="45" applyNumberFormat="1" applyFont="1" applyFill="1" applyBorder="1" applyAlignment="1">
      <alignment horizontal="center" vertical="center"/>
    </xf>
    <xf numFmtId="183" fontId="16" fillId="0" borderId="123" xfId="45" applyNumberFormat="1" applyFont="1" applyFill="1" applyBorder="1" applyAlignment="1">
      <alignment horizontal="center" vertical="center" shrinkToFit="1"/>
    </xf>
    <xf numFmtId="0" fontId="3" fillId="0" borderId="0" xfId="45" applyNumberFormat="1" applyFont="1" applyBorder="1" applyAlignment="1">
      <alignment horizontal="center" vertical="center"/>
    </xf>
    <xf numFmtId="0" fontId="17" fillId="0" borderId="51" xfId="45" applyFont="1" applyFill="1" applyBorder="1" applyAlignment="1">
      <alignment horizontal="center" vertical="center" textRotation="255" wrapText="1"/>
    </xf>
    <xf numFmtId="0" fontId="17" fillId="0" borderId="52" xfId="45" applyFont="1" applyFill="1" applyBorder="1" applyAlignment="1">
      <alignment horizontal="center" vertical="center" textRotation="255" wrapText="1"/>
    </xf>
    <xf numFmtId="0" fontId="17" fillId="0" borderId="8" xfId="45" applyFont="1" applyFill="1" applyBorder="1" applyAlignment="1">
      <alignment vertical="top" wrapText="1"/>
    </xf>
    <xf numFmtId="0" fontId="17" fillId="0" borderId="18" xfId="45" applyFont="1" applyFill="1" applyBorder="1" applyAlignment="1">
      <alignment vertical="top" wrapText="1"/>
    </xf>
    <xf numFmtId="0" fontId="17" fillId="0" borderId="15" xfId="45" applyFont="1" applyFill="1" applyBorder="1" applyAlignment="1">
      <alignment vertical="top" wrapText="1"/>
    </xf>
    <xf numFmtId="0" fontId="17" fillId="0" borderId="27" xfId="45" applyFont="1" applyFill="1" applyBorder="1" applyAlignment="1">
      <alignment vertical="top" wrapText="1"/>
    </xf>
    <xf numFmtId="0" fontId="17" fillId="0" borderId="0" xfId="45" applyFont="1" applyFill="1" applyBorder="1" applyAlignment="1">
      <alignment vertical="top" wrapText="1"/>
    </xf>
    <xf numFmtId="0" fontId="17" fillId="0" borderId="49" xfId="45" applyFont="1" applyFill="1" applyBorder="1" applyAlignment="1">
      <alignment vertical="top" wrapText="1"/>
    </xf>
    <xf numFmtId="0" fontId="17" fillId="0" borderId="51" xfId="45" applyFont="1" applyFill="1" applyBorder="1" applyAlignment="1">
      <alignment vertical="top" wrapText="1"/>
    </xf>
    <xf numFmtId="0" fontId="17" fillId="0" borderId="12" xfId="45" applyFont="1" applyFill="1" applyBorder="1" applyAlignment="1">
      <alignment vertical="top" wrapText="1"/>
    </xf>
    <xf numFmtId="0" fontId="17" fillId="0" borderId="52" xfId="45" applyFont="1" applyFill="1" applyBorder="1" applyAlignment="1">
      <alignment vertical="top" wrapText="1"/>
    </xf>
    <xf numFmtId="0" fontId="83" fillId="0" borderId="0" xfId="45" applyFont="1" applyFill="1" applyBorder="1" applyAlignment="1">
      <alignment horizontal="center" vertical="center"/>
    </xf>
    <xf numFmtId="0" fontId="83" fillId="0" borderId="49" xfId="45" applyFont="1" applyFill="1" applyBorder="1" applyAlignment="1">
      <alignment horizontal="center" vertical="center"/>
    </xf>
    <xf numFmtId="0" fontId="83" fillId="0" borderId="114" xfId="45" applyFont="1" applyFill="1" applyBorder="1" applyAlignment="1">
      <alignment horizontal="center" vertical="center"/>
    </xf>
    <xf numFmtId="0" fontId="83" fillId="0" borderId="12" xfId="45" applyFont="1" applyFill="1" applyBorder="1" applyAlignment="1">
      <alignment horizontal="center" vertical="center"/>
    </xf>
    <xf numFmtId="0" fontId="83" fillId="0" borderId="52" xfId="45" applyFont="1" applyFill="1" applyBorder="1" applyAlignment="1">
      <alignment horizontal="center" vertical="center"/>
    </xf>
    <xf numFmtId="0" fontId="16" fillId="0" borderId="11" xfId="45" applyFont="1" applyFill="1" applyBorder="1" applyAlignment="1">
      <alignment vertical="center"/>
    </xf>
    <xf numFmtId="0" fontId="16" fillId="0" borderId="63" xfId="45" applyFont="1" applyFill="1" applyBorder="1" applyAlignment="1">
      <alignment vertical="center"/>
    </xf>
    <xf numFmtId="0" fontId="16" fillId="0" borderId="64" xfId="45" applyFont="1" applyFill="1" applyBorder="1" applyAlignment="1">
      <alignment vertical="center"/>
    </xf>
    <xf numFmtId="0" fontId="16" fillId="0" borderId="27" xfId="45" applyFont="1" applyFill="1" applyBorder="1" applyAlignment="1">
      <alignment vertical="center"/>
    </xf>
    <xf numFmtId="0" fontId="16" fillId="0" borderId="0" xfId="45" applyFont="1" applyFill="1" applyBorder="1" applyAlignment="1">
      <alignment vertical="center"/>
    </xf>
    <xf numFmtId="0" fontId="16" fillId="0" borderId="49" xfId="45" applyFont="1" applyFill="1" applyBorder="1" applyAlignment="1">
      <alignment vertical="center"/>
    </xf>
    <xf numFmtId="0" fontId="16" fillId="0" borderId="36" xfId="45" applyFont="1" applyFill="1" applyBorder="1" applyAlignment="1">
      <alignment vertical="center"/>
    </xf>
    <xf numFmtId="0" fontId="16" fillId="0" borderId="1" xfId="45" applyFont="1" applyFill="1" applyBorder="1" applyAlignment="1">
      <alignment vertical="center"/>
    </xf>
    <xf numFmtId="0" fontId="16" fillId="0" borderId="19" xfId="45" applyFont="1" applyFill="1" applyBorder="1" applyAlignment="1">
      <alignment vertical="center"/>
    </xf>
    <xf numFmtId="184" fontId="16" fillId="0" borderId="11" xfId="45" applyNumberFormat="1" applyFont="1" applyFill="1" applyBorder="1" applyAlignment="1">
      <alignment horizontal="center" vertical="center"/>
    </xf>
    <xf numFmtId="184" fontId="16" fillId="0" borderId="63" xfId="45" applyNumberFormat="1" applyFont="1" applyFill="1" applyBorder="1" applyAlignment="1">
      <alignment horizontal="center" vertical="center"/>
    </xf>
    <xf numFmtId="184" fontId="16" fillId="0" borderId="129" xfId="45" applyNumberFormat="1" applyFont="1" applyFill="1" applyBorder="1" applyAlignment="1">
      <alignment horizontal="center" vertical="center"/>
    </xf>
    <xf numFmtId="184" fontId="16" fillId="0" borderId="115" xfId="45" applyNumberFormat="1" applyFont="1" applyFill="1" applyBorder="1" applyAlignment="1">
      <alignment horizontal="center" vertical="center"/>
    </xf>
    <xf numFmtId="184" fontId="16" fillId="0" borderId="36" xfId="45" applyNumberFormat="1" applyFont="1" applyFill="1" applyBorder="1" applyAlignment="1">
      <alignment horizontal="center" vertical="center"/>
    </xf>
    <xf numFmtId="184" fontId="16" fillId="0" borderId="1" xfId="45" applyNumberFormat="1" applyFont="1" applyFill="1" applyBorder="1" applyAlignment="1">
      <alignment horizontal="center" vertical="center"/>
    </xf>
    <xf numFmtId="184" fontId="16" fillId="0" borderId="102" xfId="45" applyNumberFormat="1" applyFont="1" applyFill="1" applyBorder="1" applyAlignment="1">
      <alignment horizontal="center" vertical="center"/>
    </xf>
    <xf numFmtId="0" fontId="13" fillId="0" borderId="36" xfId="45" applyNumberFormat="1" applyFont="1" applyFill="1" applyBorder="1" applyAlignment="1">
      <alignment horizontal="center" vertical="center" shrinkToFit="1"/>
    </xf>
    <xf numFmtId="0" fontId="13" fillId="0" borderId="102" xfId="45" applyNumberFormat="1" applyFont="1" applyFill="1" applyBorder="1" applyAlignment="1">
      <alignment horizontal="center" vertical="center" shrinkToFit="1"/>
    </xf>
    <xf numFmtId="0" fontId="13" fillId="42" borderId="36" xfId="45" applyNumberFormat="1" applyFont="1" applyFill="1" applyBorder="1" applyAlignment="1">
      <alignment horizontal="center" vertical="center" shrinkToFit="1"/>
    </xf>
    <xf numFmtId="0" fontId="13" fillId="42" borderId="125" xfId="45" applyNumberFormat="1" applyFont="1" applyFill="1" applyBorder="1" applyAlignment="1">
      <alignment horizontal="center" vertical="center" shrinkToFit="1"/>
    </xf>
    <xf numFmtId="183" fontId="107" fillId="41" borderId="124" xfId="45" applyNumberFormat="1" applyFont="1" applyFill="1" applyBorder="1" applyAlignment="1">
      <alignment horizontal="center" vertical="center" shrinkToFit="1"/>
    </xf>
    <xf numFmtId="0" fontId="73" fillId="0" borderId="8" xfId="45" applyNumberFormat="1" applyFont="1" applyFill="1" applyBorder="1" applyAlignment="1" applyProtection="1">
      <alignment horizontal="center" vertical="center" wrapText="1" shrinkToFit="1"/>
      <protection locked="0"/>
    </xf>
    <xf numFmtId="0" fontId="73" fillId="0" borderId="134" xfId="45" applyNumberFormat="1" applyFont="1" applyFill="1" applyBorder="1" applyAlignment="1" applyProtection="1">
      <alignment horizontal="center" vertical="center" wrapText="1" shrinkToFit="1"/>
      <protection locked="0"/>
    </xf>
    <xf numFmtId="0" fontId="73" fillId="0" borderId="27" xfId="45" applyNumberFormat="1" applyFont="1" applyFill="1" applyBorder="1" applyAlignment="1" applyProtection="1">
      <alignment horizontal="center" vertical="center" wrapText="1" shrinkToFit="1"/>
      <protection locked="0"/>
    </xf>
    <xf numFmtId="0" fontId="73" fillId="0" borderId="120" xfId="45" applyNumberFormat="1" applyFont="1" applyFill="1" applyBorder="1" applyAlignment="1" applyProtection="1">
      <alignment horizontal="center" vertical="center" wrapText="1" shrinkToFit="1"/>
      <protection locked="0"/>
    </xf>
    <xf numFmtId="0" fontId="73" fillId="0" borderId="51" xfId="45" applyNumberFormat="1" applyFont="1" applyFill="1" applyBorder="1" applyAlignment="1" applyProtection="1">
      <alignment horizontal="center" vertical="center" wrapText="1" shrinkToFit="1"/>
      <protection locked="0"/>
    </xf>
    <xf numFmtId="0" fontId="73" fillId="0" borderId="147" xfId="45" applyNumberFormat="1" applyFont="1" applyFill="1" applyBorder="1" applyAlignment="1" applyProtection="1">
      <alignment horizontal="center" vertical="center" wrapText="1" shrinkToFit="1"/>
      <protection locked="0"/>
    </xf>
    <xf numFmtId="0" fontId="16" fillId="0" borderId="54" xfId="45" applyFont="1" applyFill="1" applyBorder="1" applyAlignment="1" applyProtection="1">
      <alignment horizontal="left" vertical="center" wrapText="1"/>
      <protection locked="0"/>
    </xf>
    <xf numFmtId="0" fontId="16" fillId="0" borderId="6" xfId="45" applyFont="1" applyFill="1" applyBorder="1" applyAlignment="1" applyProtection="1">
      <alignment horizontal="left" vertical="center" wrapText="1"/>
      <protection locked="0"/>
    </xf>
    <xf numFmtId="0" fontId="16" fillId="0" borderId="31" xfId="45" applyFont="1" applyFill="1" applyBorder="1" applyAlignment="1" applyProtection="1">
      <alignment horizontal="left" vertical="center" wrapText="1"/>
      <protection locked="0"/>
    </xf>
    <xf numFmtId="0" fontId="16" fillId="0" borderId="10" xfId="45" applyFont="1" applyFill="1" applyBorder="1" applyAlignment="1" applyProtection="1">
      <alignment vertical="center" wrapText="1"/>
      <protection locked="0"/>
    </xf>
    <xf numFmtId="0" fontId="16" fillId="0" borderId="9" xfId="45" applyFont="1" applyFill="1" applyBorder="1" applyAlignment="1" applyProtection="1">
      <alignment vertical="center" wrapText="1"/>
      <protection locked="0"/>
    </xf>
    <xf numFmtId="0" fontId="16" fillId="0" borderId="32" xfId="45" applyFont="1" applyFill="1" applyBorder="1" applyAlignment="1" applyProtection="1">
      <alignment vertical="center" wrapText="1"/>
      <protection locked="0"/>
    </xf>
    <xf numFmtId="0" fontId="16" fillId="0" borderId="28" xfId="45" applyFont="1" applyFill="1" applyBorder="1" applyAlignment="1" applyProtection="1">
      <alignment vertical="center" wrapText="1"/>
      <protection locked="0"/>
    </xf>
    <xf numFmtId="0" fontId="16" fillId="0" borderId="26" xfId="45" applyFont="1" applyFill="1" applyBorder="1" applyAlignment="1" applyProtection="1">
      <alignment vertical="center" wrapText="1"/>
      <protection locked="0"/>
    </xf>
    <xf numFmtId="0" fontId="16" fillId="0" borderId="29" xfId="45" applyFont="1" applyFill="1" applyBorder="1" applyAlignment="1" applyProtection="1">
      <alignment vertical="center" wrapText="1"/>
      <protection locked="0"/>
    </xf>
    <xf numFmtId="184" fontId="16" fillId="0" borderId="28" xfId="45" applyNumberFormat="1" applyFont="1" applyFill="1" applyBorder="1" applyAlignment="1">
      <alignment horizontal="center" vertical="center"/>
    </xf>
    <xf numFmtId="184" fontId="16" fillId="0" borderId="26" xfId="45" applyNumberFormat="1" applyFont="1" applyFill="1" applyBorder="1" applyAlignment="1">
      <alignment horizontal="center" vertical="center"/>
    </xf>
    <xf numFmtId="184" fontId="16" fillId="0" borderId="121" xfId="45" applyNumberFormat="1" applyFont="1" applyFill="1" applyBorder="1" applyAlignment="1">
      <alignment horizontal="center" vertical="center"/>
    </xf>
    <xf numFmtId="49" fontId="13" fillId="0" borderId="36" xfId="45" applyNumberFormat="1" applyFont="1" applyFill="1" applyBorder="1" applyAlignment="1">
      <alignment horizontal="center" vertical="center" shrinkToFit="1"/>
    </xf>
    <xf numFmtId="49" fontId="13" fillId="0" borderId="102" xfId="45" applyNumberFormat="1" applyFont="1" applyFill="1" applyBorder="1" applyAlignment="1">
      <alignment horizontal="center" vertical="center" shrinkToFit="1"/>
    </xf>
    <xf numFmtId="49" fontId="13" fillId="5" borderId="54" xfId="45" applyNumberFormat="1" applyFont="1" applyFill="1" applyBorder="1" applyAlignment="1">
      <alignment horizontal="center" vertical="center" shrinkToFit="1"/>
    </xf>
    <xf numFmtId="49" fontId="13" fillId="5" borderId="127" xfId="45" applyNumberFormat="1" applyFont="1" applyFill="1" applyBorder="1" applyAlignment="1">
      <alignment horizontal="center" vertical="center" shrinkToFit="1"/>
    </xf>
    <xf numFmtId="0" fontId="16" fillId="0" borderId="54" xfId="45" applyFont="1" applyFill="1" applyBorder="1" applyAlignment="1">
      <alignment vertical="center"/>
    </xf>
    <xf numFmtId="0" fontId="16" fillId="0" borderId="6" xfId="45" applyFont="1" applyFill="1" applyBorder="1" applyAlignment="1">
      <alignment vertical="center"/>
    </xf>
    <xf numFmtId="0" fontId="16" fillId="0" borderId="31" xfId="45" applyFont="1" applyFill="1" applyBorder="1" applyAlignment="1">
      <alignment vertical="center"/>
    </xf>
    <xf numFmtId="184" fontId="16" fillId="0" borderId="126" xfId="45" applyNumberFormat="1" applyFont="1" applyFill="1" applyBorder="1" applyAlignment="1">
      <alignment horizontal="center" vertical="center"/>
    </xf>
    <xf numFmtId="183" fontId="16" fillId="0" borderId="104" xfId="45" applyNumberFormat="1" applyFont="1" applyFill="1" applyBorder="1" applyAlignment="1">
      <alignment horizontal="center" vertical="center" shrinkToFit="1"/>
    </xf>
    <xf numFmtId="183" fontId="16" fillId="0" borderId="131" xfId="45" applyNumberFormat="1" applyFont="1" applyFill="1" applyBorder="1" applyAlignment="1">
      <alignment horizontal="center" vertical="center" shrinkToFit="1"/>
    </xf>
    <xf numFmtId="183" fontId="16" fillId="0" borderId="135" xfId="45" applyNumberFormat="1" applyFont="1" applyFill="1" applyBorder="1" applyAlignment="1">
      <alignment horizontal="center" vertical="center" shrinkToFit="1"/>
    </xf>
    <xf numFmtId="183" fontId="107" fillId="41" borderId="106" xfId="45" applyNumberFormat="1" applyFont="1" applyFill="1" applyBorder="1" applyAlignment="1">
      <alignment horizontal="center" vertical="center" shrinkToFit="1"/>
    </xf>
    <xf numFmtId="183" fontId="107" fillId="41" borderId="133" xfId="45" applyNumberFormat="1" applyFont="1" applyFill="1" applyBorder="1" applyAlignment="1">
      <alignment horizontal="center" vertical="center" shrinkToFit="1"/>
    </xf>
    <xf numFmtId="183" fontId="107" fillId="41" borderId="136" xfId="45" applyNumberFormat="1" applyFont="1" applyFill="1" applyBorder="1" applyAlignment="1">
      <alignment horizontal="center" vertical="center" shrinkToFit="1"/>
    </xf>
    <xf numFmtId="49" fontId="13" fillId="0" borderId="54" xfId="45" applyNumberFormat="1" applyFont="1" applyFill="1" applyBorder="1" applyAlignment="1">
      <alignment horizontal="center" vertical="center" shrinkToFit="1"/>
    </xf>
    <xf numFmtId="49" fontId="13" fillId="0" borderId="126" xfId="45" applyNumberFormat="1" applyFont="1" applyFill="1" applyBorder="1" applyAlignment="1">
      <alignment horizontal="center" vertical="center" shrinkToFit="1"/>
    </xf>
    <xf numFmtId="0" fontId="16" fillId="0" borderId="27" xfId="45" applyFont="1" applyFill="1" applyBorder="1" applyAlignment="1">
      <alignment vertical="center" wrapText="1" shrinkToFit="1"/>
    </xf>
    <xf numFmtId="0" fontId="16" fillId="0" borderId="0" xfId="45" applyFont="1" applyFill="1" applyBorder="1" applyAlignment="1">
      <alignment vertical="center" wrapText="1" shrinkToFit="1"/>
    </xf>
    <xf numFmtId="0" fontId="16" fillId="0" borderId="49" xfId="45" applyFont="1" applyFill="1" applyBorder="1" applyAlignment="1">
      <alignment vertical="center" wrapText="1" shrinkToFit="1"/>
    </xf>
    <xf numFmtId="0" fontId="16" fillId="0" borderId="36" xfId="45" applyFont="1" applyFill="1" applyBorder="1" applyAlignment="1">
      <alignment vertical="center" wrapText="1" shrinkToFit="1"/>
    </xf>
    <xf numFmtId="0" fontId="16" fillId="0" borderId="1" xfId="45" applyFont="1" applyFill="1" applyBorder="1" applyAlignment="1">
      <alignment vertical="center" wrapText="1" shrinkToFit="1"/>
    </xf>
    <xf numFmtId="0" fontId="16" fillId="0" borderId="19" xfId="45" applyFont="1" applyFill="1" applyBorder="1" applyAlignment="1">
      <alignment vertical="center" wrapText="1" shrinkToFit="1"/>
    </xf>
    <xf numFmtId="0" fontId="16" fillId="0" borderId="8" xfId="45" applyFont="1" applyFill="1" applyBorder="1" applyAlignment="1">
      <alignment vertical="center"/>
    </xf>
    <xf numFmtId="0" fontId="16" fillId="0" borderId="18" xfId="45" applyFont="1" applyFill="1" applyBorder="1" applyAlignment="1">
      <alignment vertical="center"/>
    </xf>
    <xf numFmtId="0" fontId="16" fillId="0" borderId="15" xfId="45" applyFont="1" applyFill="1" applyBorder="1" applyAlignment="1">
      <alignment vertical="center"/>
    </xf>
    <xf numFmtId="184" fontId="16" fillId="0" borderId="128" xfId="45" applyNumberFormat="1" applyFont="1" applyFill="1" applyBorder="1" applyAlignment="1">
      <alignment horizontal="center" vertical="center"/>
    </xf>
    <xf numFmtId="183" fontId="83" fillId="0" borderId="0" xfId="45" applyNumberFormat="1" applyFont="1" applyFill="1" applyBorder="1" applyAlignment="1">
      <alignment horizontal="center" vertical="center"/>
    </xf>
    <xf numFmtId="183" fontId="83" fillId="0" borderId="49" xfId="45" applyNumberFormat="1" applyFont="1" applyFill="1" applyBorder="1" applyAlignment="1">
      <alignment horizontal="center" vertical="center"/>
    </xf>
    <xf numFmtId="0" fontId="17" fillId="0" borderId="1" xfId="45" applyFont="1" applyFill="1" applyBorder="1" applyAlignment="1">
      <alignment vertical="top" wrapText="1"/>
    </xf>
    <xf numFmtId="0" fontId="17" fillId="0" borderId="19" xfId="45" applyFont="1" applyFill="1" applyBorder="1" applyAlignment="1">
      <alignment vertical="top" wrapText="1"/>
    </xf>
    <xf numFmtId="0" fontId="16" fillId="0" borderId="8" xfId="45" applyFont="1" applyFill="1" applyBorder="1" applyAlignment="1">
      <alignment vertical="center" wrapText="1"/>
    </xf>
    <xf numFmtId="0" fontId="16" fillId="0" borderId="18" xfId="45" applyFont="1" applyFill="1" applyBorder="1" applyAlignment="1">
      <alignment vertical="center" wrapText="1"/>
    </xf>
    <xf numFmtId="0" fontId="16" fillId="0" borderId="15" xfId="45" applyFont="1" applyFill="1" applyBorder="1" applyAlignment="1">
      <alignment vertical="center" wrapText="1"/>
    </xf>
    <xf numFmtId="183" fontId="83" fillId="0" borderId="16" xfId="45" applyNumberFormat="1" applyFont="1" applyFill="1" applyBorder="1" applyAlignment="1">
      <alignment horizontal="center" vertical="center"/>
    </xf>
    <xf numFmtId="0" fontId="1" fillId="0" borderId="16" xfId="45" applyFont="1" applyFill="1" applyBorder="1" applyAlignment="1">
      <alignment horizontal="center" vertical="center"/>
    </xf>
    <xf numFmtId="183" fontId="83" fillId="0" borderId="8" xfId="45" applyNumberFormat="1" applyFont="1" applyFill="1" applyBorder="1" applyAlignment="1">
      <alignment horizontal="center" vertical="center"/>
    </xf>
    <xf numFmtId="183" fontId="83" fillId="0" borderId="18" xfId="45" applyNumberFormat="1" applyFont="1" applyFill="1" applyBorder="1" applyAlignment="1">
      <alignment horizontal="center" vertical="center"/>
    </xf>
    <xf numFmtId="0" fontId="17" fillId="0" borderId="35" xfId="45" applyNumberFormat="1" applyFont="1" applyFill="1" applyBorder="1" applyAlignment="1" applyProtection="1">
      <alignment horizontal="left" vertical="top" wrapText="1" shrinkToFit="1"/>
      <protection locked="0"/>
    </xf>
    <xf numFmtId="183" fontId="83" fillId="0" borderId="114" xfId="45" applyNumberFormat="1" applyFont="1" applyFill="1" applyBorder="1" applyAlignment="1">
      <alignment horizontal="center" vertical="center"/>
    </xf>
    <xf numFmtId="183" fontId="83" fillId="0" borderId="122" xfId="45" applyNumberFormat="1" applyFont="1" applyFill="1" applyBorder="1" applyAlignment="1">
      <alignment horizontal="center" vertical="center"/>
    </xf>
    <xf numFmtId="183" fontId="83" fillId="0" borderId="6" xfId="45" applyNumberFormat="1" applyFont="1" applyFill="1" applyBorder="1" applyAlignment="1">
      <alignment horizontal="center" vertical="center"/>
    </xf>
    <xf numFmtId="183" fontId="83" fillId="0" borderId="31" xfId="45" applyNumberFormat="1" applyFont="1" applyFill="1" applyBorder="1" applyAlignment="1">
      <alignment horizontal="center" vertical="center"/>
    </xf>
    <xf numFmtId="183" fontId="83" fillId="0" borderId="27" xfId="45" applyNumberFormat="1" applyFont="1" applyFill="1" applyBorder="1" applyAlignment="1">
      <alignment horizontal="center" vertical="center"/>
    </xf>
    <xf numFmtId="183" fontId="83" fillId="0" borderId="115" xfId="45" applyNumberFormat="1" applyFont="1" applyFill="1" applyBorder="1" applyAlignment="1">
      <alignment horizontal="center" vertical="center"/>
    </xf>
    <xf numFmtId="183" fontId="83" fillId="0" borderId="51" xfId="45" applyNumberFormat="1" applyFont="1" applyFill="1" applyBorder="1" applyAlignment="1">
      <alignment horizontal="center" vertical="center"/>
    </xf>
    <xf numFmtId="183" fontId="83" fillId="0" borderId="12" xfId="45" applyNumberFormat="1" applyFont="1" applyFill="1" applyBorder="1" applyAlignment="1">
      <alignment horizontal="center" vertical="center"/>
    </xf>
    <xf numFmtId="183" fontId="83" fillId="0" borderId="148" xfId="45" applyNumberFormat="1" applyFont="1" applyFill="1" applyBorder="1" applyAlignment="1">
      <alignment horizontal="center" vertical="center"/>
    </xf>
    <xf numFmtId="0" fontId="13" fillId="0" borderId="126" xfId="45" applyNumberFormat="1" applyFont="1" applyFill="1" applyBorder="1" applyAlignment="1">
      <alignment horizontal="center" vertical="center" shrinkToFit="1"/>
    </xf>
    <xf numFmtId="0" fontId="13" fillId="0" borderId="127" xfId="45" applyNumberFormat="1" applyFont="1" applyFill="1" applyBorder="1" applyAlignment="1">
      <alignment horizontal="center" vertical="center" shrinkToFit="1"/>
    </xf>
    <xf numFmtId="0" fontId="93" fillId="0" borderId="40" xfId="45" applyFont="1" applyBorder="1" applyAlignment="1">
      <alignment horizontal="center" vertical="center" textRotation="255" wrapText="1"/>
    </xf>
    <xf numFmtId="0" fontId="93" fillId="0" borderId="15" xfId="45" applyFont="1" applyBorder="1" applyAlignment="1">
      <alignment horizontal="center" vertical="center" textRotation="255" wrapText="1"/>
    </xf>
    <xf numFmtId="0" fontId="93" fillId="0" borderId="41" xfId="45" applyFont="1" applyBorder="1" applyAlignment="1">
      <alignment horizontal="center" vertical="center" textRotation="255" wrapText="1"/>
    </xf>
    <xf numFmtId="0" fontId="93" fillId="0" borderId="49" xfId="45" applyFont="1" applyBorder="1" applyAlignment="1">
      <alignment horizontal="center" vertical="center" textRotation="255" wrapText="1"/>
    </xf>
    <xf numFmtId="0" fontId="93" fillId="0" borderId="44" xfId="45" applyFont="1" applyBorder="1" applyAlignment="1">
      <alignment horizontal="center" vertical="center" textRotation="255" wrapText="1"/>
    </xf>
    <xf numFmtId="0" fontId="93" fillId="0" borderId="52" xfId="45" applyFont="1" applyBorder="1" applyAlignment="1">
      <alignment horizontal="center" vertical="center" textRotation="255" wrapText="1"/>
    </xf>
    <xf numFmtId="0" fontId="18" fillId="0" borderId="8" xfId="45" applyFont="1" applyFill="1" applyBorder="1" applyAlignment="1">
      <alignment vertical="center" textRotation="255" wrapText="1"/>
    </xf>
    <xf numFmtId="0" fontId="18" fillId="0" borderId="15" xfId="45" applyFont="1" applyFill="1" applyBorder="1" applyAlignment="1">
      <alignment vertical="center" textRotation="255" wrapText="1"/>
    </xf>
    <xf numFmtId="0" fontId="18" fillId="0" borderId="27" xfId="45" applyFont="1" applyFill="1" applyBorder="1" applyAlignment="1">
      <alignment vertical="center" textRotation="255" wrapText="1"/>
    </xf>
    <xf numFmtId="0" fontId="18" fillId="0" borderId="49" xfId="45" applyFont="1" applyFill="1" applyBorder="1" applyAlignment="1">
      <alignment vertical="center" textRotation="255" wrapText="1"/>
    </xf>
    <xf numFmtId="0" fontId="18" fillId="0" borderId="36" xfId="45" applyFont="1" applyFill="1" applyBorder="1" applyAlignment="1">
      <alignment vertical="center" textRotation="255" wrapText="1"/>
    </xf>
    <xf numFmtId="0" fontId="18" fillId="0" borderId="19" xfId="45" applyFont="1" applyFill="1" applyBorder="1" applyAlignment="1">
      <alignment vertical="center" textRotation="255" wrapText="1"/>
    </xf>
    <xf numFmtId="0" fontId="16" fillId="0" borderId="8" xfId="45" applyFont="1" applyFill="1" applyBorder="1" applyAlignment="1">
      <alignment vertical="center" wrapText="1" shrinkToFit="1"/>
    </xf>
    <xf numFmtId="0" fontId="16" fillId="0" borderId="18" xfId="45" applyFont="1" applyFill="1" applyBorder="1" applyAlignment="1">
      <alignment vertical="center" wrapText="1" shrinkToFit="1"/>
    </xf>
    <xf numFmtId="0" fontId="16" fillId="0" borderId="15" xfId="45" applyFont="1" applyFill="1" applyBorder="1" applyAlignment="1">
      <alignment vertical="center" wrapText="1" shrinkToFit="1"/>
    </xf>
    <xf numFmtId="183" fontId="16" fillId="0" borderId="34" xfId="45" applyNumberFormat="1" applyFont="1" applyFill="1" applyBorder="1" applyAlignment="1">
      <alignment horizontal="center" vertical="center"/>
    </xf>
    <xf numFmtId="183" fontId="16" fillId="0" borderId="33" xfId="45" applyNumberFormat="1" applyFont="1" applyFill="1" applyBorder="1" applyAlignment="1">
      <alignment horizontal="center" vertical="center"/>
    </xf>
    <xf numFmtId="183" fontId="16" fillId="0" borderId="108" xfId="45" applyNumberFormat="1" applyFont="1" applyFill="1" applyBorder="1" applyAlignment="1">
      <alignment horizontal="center" vertical="center"/>
    </xf>
    <xf numFmtId="183" fontId="16" fillId="0" borderId="10" xfId="45" applyNumberFormat="1" applyFont="1" applyFill="1" applyBorder="1" applyAlignment="1">
      <alignment horizontal="center" vertical="center"/>
    </xf>
    <xf numFmtId="183" fontId="16" fillId="0" borderId="9" xfId="45" applyNumberFormat="1" applyFont="1" applyFill="1" applyBorder="1" applyAlignment="1">
      <alignment horizontal="center" vertical="center"/>
    </xf>
    <xf numFmtId="183" fontId="16" fillId="0" borderId="113" xfId="45" applyNumberFormat="1" applyFont="1" applyFill="1" applyBorder="1" applyAlignment="1">
      <alignment horizontal="center" vertical="center"/>
    </xf>
    <xf numFmtId="183" fontId="83" fillId="0" borderId="15" xfId="45" applyNumberFormat="1" applyFont="1" applyFill="1" applyBorder="1" applyAlignment="1">
      <alignment horizontal="center" vertical="center"/>
    </xf>
    <xf numFmtId="0" fontId="16" fillId="0" borderId="10" xfId="45" applyFont="1" applyFill="1" applyBorder="1" applyAlignment="1">
      <alignment vertical="center" wrapText="1" shrinkToFit="1"/>
    </xf>
    <xf numFmtId="0" fontId="16" fillId="0" borderId="9" xfId="45" applyFont="1" applyFill="1" applyBorder="1" applyAlignment="1">
      <alignment vertical="center" wrapText="1" shrinkToFit="1"/>
    </xf>
    <xf numFmtId="0" fontId="16" fillId="0" borderId="32" xfId="45" applyFont="1" applyFill="1" applyBorder="1" applyAlignment="1">
      <alignment vertical="center" wrapText="1" shrinkToFit="1"/>
    </xf>
    <xf numFmtId="0" fontId="3" fillId="0" borderId="38" xfId="45" applyNumberFormat="1" applyFont="1" applyFill="1" applyBorder="1" applyAlignment="1" applyProtection="1">
      <alignment horizontal="left" vertical="top" wrapText="1" shrinkToFit="1"/>
      <protection locked="0"/>
    </xf>
    <xf numFmtId="0" fontId="3" fillId="0" borderId="7" xfId="45" applyNumberFormat="1" applyFont="1" applyFill="1" applyBorder="1" applyAlignment="1" applyProtection="1">
      <alignment horizontal="left" vertical="top" shrinkToFit="1"/>
      <protection locked="0"/>
    </xf>
    <xf numFmtId="0" fontId="3" fillId="0" borderId="22" xfId="45" applyNumberFormat="1" applyFont="1" applyFill="1" applyBorder="1" applyAlignment="1" applyProtection="1">
      <alignment horizontal="left" vertical="top" shrinkToFit="1"/>
      <protection locked="0"/>
    </xf>
    <xf numFmtId="49" fontId="34" fillId="0" borderId="35" xfId="45" applyNumberFormat="1" applyFont="1" applyFill="1" applyBorder="1" applyAlignment="1">
      <alignment horizontal="center" vertical="center" shrinkToFit="1"/>
    </xf>
    <xf numFmtId="183" fontId="16" fillId="0" borderId="11" xfId="45" applyNumberFormat="1" applyFont="1" applyFill="1" applyBorder="1" applyAlignment="1">
      <alignment horizontal="center" vertical="center"/>
    </xf>
    <xf numFmtId="183" fontId="16" fillId="0" borderId="63" xfId="45" applyNumberFormat="1" applyFont="1" applyFill="1" applyBorder="1" applyAlignment="1">
      <alignment horizontal="center" vertical="center"/>
    </xf>
    <xf numFmtId="183" fontId="16" fillId="0" borderId="129" xfId="45" applyNumberFormat="1" applyFont="1" applyFill="1" applyBorder="1" applyAlignment="1">
      <alignment horizontal="center" vertical="center"/>
    </xf>
    <xf numFmtId="183" fontId="16" fillId="0" borderId="36" xfId="45" applyNumberFormat="1" applyFont="1" applyFill="1" applyBorder="1" applyAlignment="1">
      <alignment horizontal="center" vertical="center"/>
    </xf>
    <xf numFmtId="183" fontId="16" fillId="0" borderId="1" xfId="45" applyNumberFormat="1" applyFont="1" applyFill="1" applyBorder="1" applyAlignment="1">
      <alignment horizontal="center" vertical="center"/>
    </xf>
    <xf numFmtId="183" fontId="16" fillId="0" borderId="102" xfId="45" applyNumberFormat="1" applyFont="1" applyFill="1" applyBorder="1" applyAlignment="1">
      <alignment horizontal="center" vertical="center"/>
    </xf>
    <xf numFmtId="0" fontId="13" fillId="0" borderId="22" xfId="45" applyNumberFormat="1" applyFont="1" applyFill="1" applyBorder="1" applyAlignment="1">
      <alignment horizontal="center" vertical="center" shrinkToFit="1"/>
    </xf>
    <xf numFmtId="0" fontId="90" fillId="0" borderId="8" xfId="45" applyFont="1" applyFill="1" applyBorder="1" applyAlignment="1">
      <alignment vertical="top" wrapText="1"/>
    </xf>
    <xf numFmtId="0" fontId="90" fillId="0" borderId="18" xfId="45" applyFont="1" applyFill="1" applyBorder="1" applyAlignment="1">
      <alignment vertical="top" wrapText="1"/>
    </xf>
    <xf numFmtId="0" fontId="90" fillId="0" borderId="15" xfId="45" applyFont="1" applyFill="1" applyBorder="1" applyAlignment="1">
      <alignment vertical="top" wrapText="1"/>
    </xf>
    <xf numFmtId="0" fontId="90" fillId="0" borderId="27" xfId="45" applyFont="1" applyFill="1" applyBorder="1" applyAlignment="1">
      <alignment vertical="top" wrapText="1"/>
    </xf>
    <xf numFmtId="0" fontId="90" fillId="0" borderId="0" xfId="45" applyFont="1" applyFill="1" applyBorder="1" applyAlignment="1">
      <alignment vertical="top" wrapText="1"/>
    </xf>
    <xf numFmtId="0" fontId="90" fillId="0" borderId="49" xfId="45" applyFont="1" applyFill="1" applyBorder="1" applyAlignment="1">
      <alignment vertical="top" wrapText="1"/>
    </xf>
    <xf numFmtId="0" fontId="90" fillId="0" borderId="36" xfId="45" applyFont="1" applyFill="1" applyBorder="1" applyAlignment="1">
      <alignment vertical="top" wrapText="1"/>
    </xf>
    <xf numFmtId="0" fontId="90" fillId="0" borderId="1" xfId="45" applyFont="1" applyFill="1" applyBorder="1" applyAlignment="1">
      <alignment vertical="top" wrapText="1"/>
    </xf>
    <xf numFmtId="0" fontId="90" fillId="0" borderId="19" xfId="45" applyFont="1" applyFill="1" applyBorder="1" applyAlignment="1">
      <alignment vertical="top" wrapText="1"/>
    </xf>
    <xf numFmtId="0" fontId="16" fillId="0" borderId="8" xfId="45" applyFont="1" applyFill="1" applyBorder="1" applyAlignment="1">
      <alignment horizontal="left" vertical="center" wrapText="1"/>
    </xf>
    <xf numFmtId="0" fontId="16" fillId="0" borderId="18" xfId="45" applyFont="1" applyFill="1" applyBorder="1" applyAlignment="1">
      <alignment horizontal="left" vertical="center" wrapText="1"/>
    </xf>
    <xf numFmtId="0" fontId="16" fillId="0" borderId="15" xfId="45" applyFont="1" applyFill="1" applyBorder="1" applyAlignment="1">
      <alignment horizontal="left" vertical="center" wrapText="1"/>
    </xf>
    <xf numFmtId="0" fontId="16" fillId="0" borderId="27" xfId="45" applyFont="1" applyFill="1" applyBorder="1" applyAlignment="1">
      <alignment horizontal="left" vertical="center" wrapText="1"/>
    </xf>
    <xf numFmtId="0" fontId="16" fillId="0" borderId="0" xfId="45" applyFont="1" applyFill="1" applyBorder="1" applyAlignment="1">
      <alignment horizontal="left" vertical="center" wrapText="1"/>
    </xf>
    <xf numFmtId="0" fontId="16" fillId="0" borderId="49" xfId="45" applyFont="1" applyFill="1" applyBorder="1" applyAlignment="1">
      <alignment horizontal="left" vertical="center" wrapText="1"/>
    </xf>
    <xf numFmtId="0" fontId="16" fillId="0" borderId="54" xfId="45" applyFont="1" applyFill="1" applyBorder="1" applyAlignment="1">
      <alignment horizontal="left" vertical="center" wrapText="1"/>
    </xf>
    <xf numFmtId="0" fontId="16" fillId="0" borderId="6" xfId="45" applyFont="1" applyFill="1" applyBorder="1" applyAlignment="1">
      <alignment horizontal="left" vertical="center" wrapText="1"/>
    </xf>
    <xf numFmtId="0" fontId="16" fillId="0" borderId="31" xfId="45" applyFont="1" applyFill="1" applyBorder="1" applyAlignment="1">
      <alignment horizontal="left" vertical="center" wrapText="1"/>
    </xf>
    <xf numFmtId="183" fontId="16" fillId="0" borderId="8" xfId="45" applyNumberFormat="1" applyFont="1" applyFill="1" applyBorder="1" applyAlignment="1">
      <alignment horizontal="center" vertical="center"/>
    </xf>
    <xf numFmtId="183" fontId="16" fillId="0" borderId="18" xfId="45" applyNumberFormat="1" applyFont="1" applyFill="1" applyBorder="1" applyAlignment="1">
      <alignment horizontal="center" vertical="center"/>
    </xf>
    <xf numFmtId="183" fontId="16" fillId="0" borderId="128" xfId="45" applyNumberFormat="1" applyFont="1" applyFill="1" applyBorder="1" applyAlignment="1">
      <alignment horizontal="center" vertical="center"/>
    </xf>
    <xf numFmtId="183" fontId="16" fillId="0" borderId="27" xfId="45" applyNumberFormat="1" applyFont="1" applyFill="1" applyBorder="1" applyAlignment="1">
      <alignment horizontal="center" vertical="center"/>
    </xf>
    <xf numFmtId="183" fontId="16" fillId="0" borderId="0" xfId="45" applyNumberFormat="1" applyFont="1" applyFill="1" applyBorder="1" applyAlignment="1">
      <alignment horizontal="center" vertical="center"/>
    </xf>
    <xf numFmtId="183" fontId="16" fillId="0" borderId="115" xfId="45" applyNumberFormat="1" applyFont="1" applyFill="1" applyBorder="1" applyAlignment="1">
      <alignment horizontal="center" vertical="center"/>
    </xf>
    <xf numFmtId="183" fontId="16" fillId="0" borderId="54" xfId="45" applyNumberFormat="1" applyFont="1" applyFill="1" applyBorder="1" applyAlignment="1">
      <alignment horizontal="center" vertical="center"/>
    </xf>
    <xf numFmtId="183" fontId="16" fillId="0" borderId="6" xfId="45" applyNumberFormat="1" applyFont="1" applyFill="1" applyBorder="1" applyAlignment="1">
      <alignment horizontal="center" vertical="center"/>
    </xf>
    <xf numFmtId="183" fontId="16" fillId="0" borderId="126" xfId="45" applyNumberFormat="1" applyFont="1" applyFill="1" applyBorder="1" applyAlignment="1">
      <alignment horizontal="center" vertical="center"/>
    </xf>
    <xf numFmtId="0" fontId="13" fillId="0" borderId="54" xfId="45" applyNumberFormat="1" applyFont="1" applyFill="1" applyBorder="1" applyAlignment="1">
      <alignment horizontal="center" vertical="center" shrinkToFit="1"/>
    </xf>
    <xf numFmtId="0" fontId="13" fillId="0" borderId="145" xfId="45" applyNumberFormat="1" applyFont="1" applyFill="1" applyBorder="1" applyAlignment="1">
      <alignment horizontal="center" vertical="center" shrinkToFit="1"/>
    </xf>
    <xf numFmtId="0" fontId="13" fillId="42" borderId="54" xfId="45" applyNumberFormat="1" applyFont="1" applyFill="1" applyBorder="1" applyAlignment="1">
      <alignment horizontal="center" vertical="center" shrinkToFit="1"/>
    </xf>
    <xf numFmtId="0" fontId="13" fillId="42" borderId="127" xfId="45" applyNumberFormat="1" applyFont="1" applyFill="1" applyBorder="1" applyAlignment="1">
      <alignment horizontal="center" vertical="center" shrinkToFit="1"/>
    </xf>
    <xf numFmtId="0" fontId="17" fillId="0" borderId="8" xfId="45" applyFont="1" applyFill="1" applyBorder="1" applyAlignment="1">
      <alignment vertical="center" wrapText="1"/>
    </xf>
    <xf numFmtId="0" fontId="17" fillId="0" borderId="18" xfId="45" applyFont="1" applyFill="1" applyBorder="1" applyAlignment="1">
      <alignment vertical="center" wrapText="1"/>
    </xf>
    <xf numFmtId="0" fontId="17" fillId="0" borderId="15" xfId="45" applyFont="1" applyFill="1" applyBorder="1" applyAlignment="1">
      <alignment vertical="center" wrapText="1"/>
    </xf>
    <xf numFmtId="0" fontId="17" fillId="0" borderId="27" xfId="45" applyFont="1" applyFill="1" applyBorder="1" applyAlignment="1">
      <alignment vertical="center" wrapText="1"/>
    </xf>
    <xf numFmtId="0" fontId="17" fillId="0" borderId="0" xfId="45" applyFont="1" applyFill="1" applyBorder="1" applyAlignment="1">
      <alignment vertical="center" wrapText="1"/>
    </xf>
    <xf numFmtId="0" fontId="17" fillId="0" borderId="49" xfId="45" applyFont="1" applyFill="1" applyBorder="1" applyAlignment="1">
      <alignment vertical="center" wrapText="1"/>
    </xf>
    <xf numFmtId="0" fontId="17" fillId="0" borderId="54" xfId="45" applyFont="1" applyFill="1" applyBorder="1" applyAlignment="1">
      <alignment vertical="center" wrapText="1"/>
    </xf>
    <xf numFmtId="0" fontId="17" fillId="0" borderId="6" xfId="45" applyFont="1" applyFill="1" applyBorder="1" applyAlignment="1">
      <alignment vertical="center" wrapText="1"/>
    </xf>
    <xf numFmtId="0" fontId="17" fillId="0" borderId="31" xfId="45" applyFont="1" applyFill="1" applyBorder="1" applyAlignment="1">
      <alignment vertical="center" wrapText="1"/>
    </xf>
    <xf numFmtId="0" fontId="42" fillId="0" borderId="11" xfId="45" applyFont="1" applyFill="1" applyBorder="1" applyAlignment="1">
      <alignment vertical="center"/>
    </xf>
    <xf numFmtId="0" fontId="42" fillId="0" borderId="63" xfId="45" applyFont="1" applyFill="1" applyBorder="1" applyAlignment="1">
      <alignment vertical="center"/>
    </xf>
    <xf numFmtId="0" fontId="42" fillId="0" borderId="64" xfId="45" applyFont="1" applyFill="1" applyBorder="1" applyAlignment="1">
      <alignment vertical="center"/>
    </xf>
    <xf numFmtId="0" fontId="42" fillId="0" borderId="36" xfId="45" applyFont="1" applyFill="1" applyBorder="1" applyAlignment="1">
      <alignment vertical="center"/>
    </xf>
    <xf numFmtId="0" fontId="42" fillId="0" borderId="1" xfId="45" applyFont="1" applyFill="1" applyBorder="1" applyAlignment="1">
      <alignment vertical="center"/>
    </xf>
    <xf numFmtId="0" fontId="42" fillId="0" borderId="19" xfId="45" applyFont="1" applyFill="1" applyBorder="1" applyAlignment="1">
      <alignment vertical="center"/>
    </xf>
    <xf numFmtId="0" fontId="13" fillId="3" borderId="36" xfId="45" applyNumberFormat="1" applyFont="1" applyFill="1" applyBorder="1" applyAlignment="1">
      <alignment horizontal="center" vertical="center" shrinkToFit="1"/>
    </xf>
    <xf numFmtId="0" fontId="13" fillId="3" borderId="22" xfId="45" applyNumberFormat="1" applyFont="1" applyFill="1" applyBorder="1" applyAlignment="1">
      <alignment horizontal="center" vertical="center" shrinkToFit="1"/>
    </xf>
    <xf numFmtId="49" fontId="16" fillId="0" borderId="35" xfId="45" applyNumberFormat="1" applyFont="1" applyFill="1" applyBorder="1" applyAlignment="1">
      <alignment horizontal="left" vertical="center" wrapText="1" shrinkToFit="1"/>
    </xf>
    <xf numFmtId="49" fontId="16" fillId="0" borderId="35" xfId="45" applyNumberFormat="1" applyFont="1" applyFill="1" applyBorder="1" applyAlignment="1">
      <alignment horizontal="left" vertical="center" shrinkToFit="1"/>
    </xf>
    <xf numFmtId="0" fontId="42" fillId="0" borderId="27" xfId="45" applyFont="1" applyFill="1" applyBorder="1" applyAlignment="1">
      <alignment vertical="center"/>
    </xf>
    <xf numFmtId="0" fontId="42" fillId="0" borderId="0" xfId="45" applyFont="1" applyFill="1" applyBorder="1" applyAlignment="1">
      <alignment vertical="center"/>
    </xf>
    <xf numFmtId="0" fontId="42" fillId="0" borderId="49" xfId="45" applyFont="1" applyFill="1" applyBorder="1" applyAlignment="1">
      <alignment vertical="center"/>
    </xf>
    <xf numFmtId="183" fontId="42" fillId="0" borderId="11" xfId="45" applyNumberFormat="1" applyFont="1" applyFill="1" applyBorder="1" applyAlignment="1">
      <alignment horizontal="center" vertical="center"/>
    </xf>
    <xf numFmtId="183" fontId="42" fillId="0" borderId="63" xfId="45" applyNumberFormat="1" applyFont="1" applyFill="1" applyBorder="1" applyAlignment="1">
      <alignment horizontal="center" vertical="center"/>
    </xf>
    <xf numFmtId="183" fontId="42" fillId="0" borderId="129" xfId="45" applyNumberFormat="1" applyFont="1" applyFill="1" applyBorder="1" applyAlignment="1">
      <alignment horizontal="center" vertical="center"/>
    </xf>
    <xf numFmtId="183" fontId="42" fillId="0" borderId="27" xfId="45" applyNumberFormat="1" applyFont="1" applyFill="1" applyBorder="1" applyAlignment="1">
      <alignment horizontal="center" vertical="center"/>
    </xf>
    <xf numFmtId="183" fontId="42" fillId="0" borderId="0" xfId="45" applyNumberFormat="1" applyFont="1" applyFill="1" applyBorder="1" applyAlignment="1">
      <alignment horizontal="center" vertical="center"/>
    </xf>
    <xf numFmtId="183" fontId="42" fillId="0" borderId="115" xfId="45" applyNumberFormat="1" applyFont="1" applyFill="1" applyBorder="1" applyAlignment="1">
      <alignment horizontal="center" vertical="center"/>
    </xf>
    <xf numFmtId="183" fontId="42" fillId="0" borderId="36" xfId="45" applyNumberFormat="1" applyFont="1" applyFill="1" applyBorder="1" applyAlignment="1">
      <alignment horizontal="center" vertical="center"/>
    </xf>
    <xf numFmtId="183" fontId="42" fillId="0" borderId="1" xfId="45" applyNumberFormat="1" applyFont="1" applyFill="1" applyBorder="1" applyAlignment="1">
      <alignment horizontal="center" vertical="center"/>
    </xf>
    <xf numFmtId="183" fontId="42" fillId="0" borderId="102" xfId="45" applyNumberFormat="1" applyFont="1" applyFill="1" applyBorder="1" applyAlignment="1">
      <alignment horizontal="center" vertical="center"/>
    </xf>
    <xf numFmtId="49" fontId="13" fillId="42" borderId="54" xfId="45" applyNumberFormat="1" applyFont="1" applyFill="1" applyBorder="1" applyAlignment="1">
      <alignment horizontal="center" vertical="center" shrinkToFit="1"/>
    </xf>
    <xf numFmtId="0" fontId="90" fillId="0" borderId="8" xfId="45" applyFont="1" applyFill="1" applyBorder="1" applyAlignment="1">
      <alignment horizontal="left" vertical="center" wrapText="1"/>
    </xf>
    <xf numFmtId="0" fontId="90" fillId="0" borderId="18" xfId="45" applyFont="1" applyFill="1" applyBorder="1" applyAlignment="1">
      <alignment horizontal="left" vertical="center"/>
    </xf>
    <xf numFmtId="0" fontId="90" fillId="0" borderId="15" xfId="45" applyFont="1" applyFill="1" applyBorder="1" applyAlignment="1">
      <alignment horizontal="left" vertical="center"/>
    </xf>
    <xf numFmtId="0" fontId="90" fillId="0" borderId="27" xfId="45" applyFont="1" applyFill="1" applyBorder="1" applyAlignment="1">
      <alignment horizontal="left" vertical="center"/>
    </xf>
    <xf numFmtId="0" fontId="90" fillId="0" borderId="0" xfId="45" applyFont="1" applyFill="1" applyBorder="1" applyAlignment="1">
      <alignment horizontal="left" vertical="center"/>
    </xf>
    <xf numFmtId="0" fontId="90" fillId="0" borderId="49" xfId="45" applyFont="1" applyFill="1" applyBorder="1" applyAlignment="1">
      <alignment horizontal="left" vertical="center"/>
    </xf>
    <xf numFmtId="0" fontId="90" fillId="0" borderId="54" xfId="45" applyFont="1" applyFill="1" applyBorder="1" applyAlignment="1">
      <alignment horizontal="left" vertical="center"/>
    </xf>
    <xf numFmtId="0" fontId="90" fillId="0" borderId="6" xfId="45" applyFont="1" applyFill="1" applyBorder="1" applyAlignment="1">
      <alignment horizontal="left" vertical="center"/>
    </xf>
    <xf numFmtId="0" fontId="90" fillId="0" borderId="31" xfId="45" applyFont="1" applyFill="1" applyBorder="1" applyAlignment="1">
      <alignment horizontal="left" vertical="center"/>
    </xf>
    <xf numFmtId="49" fontId="3" fillId="0" borderId="35" xfId="45" applyNumberFormat="1" applyFont="1" applyFill="1" applyBorder="1" applyAlignment="1">
      <alignment horizontal="left" vertical="center" wrapText="1" shrinkToFit="1"/>
    </xf>
    <xf numFmtId="49" fontId="3" fillId="0" borderId="35" xfId="45" applyNumberFormat="1" applyFont="1" applyFill="1" applyBorder="1" applyAlignment="1">
      <alignment horizontal="left" vertical="center" shrinkToFit="1"/>
    </xf>
    <xf numFmtId="0" fontId="3" fillId="0" borderId="53" xfId="45" applyFont="1" applyFill="1" applyBorder="1" applyAlignment="1">
      <alignment horizontal="left" vertical="top" wrapText="1" shrinkToFit="1"/>
    </xf>
    <xf numFmtId="0" fontId="3" fillId="0" borderId="5" xfId="45" applyFont="1" applyFill="1" applyBorder="1" applyAlignment="1">
      <alignment horizontal="left" vertical="top" wrapText="1" shrinkToFit="1"/>
    </xf>
    <xf numFmtId="0" fontId="3" fillId="0" borderId="17" xfId="45" applyFont="1" applyFill="1" applyBorder="1" applyAlignment="1">
      <alignment horizontal="left" vertical="center" wrapText="1"/>
    </xf>
    <xf numFmtId="0" fontId="3" fillId="0" borderId="53" xfId="45" applyFont="1" applyFill="1" applyBorder="1" applyAlignment="1">
      <alignment horizontal="left" vertical="center" wrapText="1"/>
    </xf>
    <xf numFmtId="49" fontId="13" fillId="0" borderId="127" xfId="45" applyNumberFormat="1" applyFont="1" applyFill="1" applyBorder="1" applyAlignment="1">
      <alignment horizontal="center" vertical="center" shrinkToFit="1"/>
    </xf>
    <xf numFmtId="183" fontId="16" fillId="0" borderId="13" xfId="45" applyNumberFormat="1" applyFont="1" applyFill="1" applyBorder="1" applyAlignment="1">
      <alignment horizontal="center" vertical="center" shrinkToFit="1"/>
    </xf>
    <xf numFmtId="183" fontId="16" fillId="0" borderId="16" xfId="45" applyNumberFormat="1" applyFont="1" applyFill="1" applyBorder="1" applyAlignment="1">
      <alignment horizontal="center" vertical="center" shrinkToFit="1"/>
    </xf>
    <xf numFmtId="183" fontId="16" fillId="0" borderId="47" xfId="45" applyNumberFormat="1" applyFont="1" applyFill="1" applyBorder="1" applyAlignment="1">
      <alignment horizontal="center" vertical="center" shrinkToFit="1"/>
    </xf>
    <xf numFmtId="183" fontId="16" fillId="0" borderId="15" xfId="45" applyNumberFormat="1" applyFont="1" applyFill="1" applyBorder="1" applyAlignment="1">
      <alignment horizontal="center" vertical="center" shrinkToFit="1"/>
    </xf>
    <xf numFmtId="183" fontId="16" fillId="0" borderId="49" xfId="45" applyNumberFormat="1" applyFont="1" applyFill="1" applyBorder="1" applyAlignment="1">
      <alignment horizontal="center" vertical="center" shrinkToFit="1"/>
    </xf>
    <xf numFmtId="183" fontId="16" fillId="0" borderId="19" xfId="45" applyNumberFormat="1" applyFont="1" applyFill="1" applyBorder="1" applyAlignment="1">
      <alignment horizontal="center" vertical="center" shrinkToFit="1"/>
    </xf>
    <xf numFmtId="0" fontId="93" fillId="3" borderId="139" xfId="45" applyFont="1" applyFill="1" applyBorder="1" applyAlignment="1">
      <alignment horizontal="center" vertical="center" textRotation="255" wrapText="1"/>
    </xf>
    <xf numFmtId="0" fontId="93" fillId="3" borderId="53" xfId="45" applyFont="1" applyFill="1" applyBorder="1" applyAlignment="1">
      <alignment horizontal="center" vertical="center" textRotation="255" wrapText="1"/>
    </xf>
    <xf numFmtId="49" fontId="94" fillId="0" borderId="8" xfId="45" applyNumberFormat="1" applyFont="1" applyFill="1" applyBorder="1" applyAlignment="1">
      <alignment horizontal="center" vertical="center" textRotation="255" wrapText="1"/>
    </xf>
    <xf numFmtId="49" fontId="94" fillId="0" borderId="15" xfId="45" applyNumberFormat="1" applyFont="1" applyFill="1" applyBorder="1" applyAlignment="1">
      <alignment horizontal="center" vertical="center" textRotation="255" wrapText="1"/>
    </xf>
    <xf numFmtId="49" fontId="94" fillId="0" borderId="27" xfId="45" applyNumberFormat="1" applyFont="1" applyFill="1" applyBorder="1" applyAlignment="1">
      <alignment horizontal="center" vertical="center" textRotation="255" wrapText="1"/>
    </xf>
    <xf numFmtId="49" fontId="94" fillId="0" borderId="49" xfId="45" applyNumberFormat="1" applyFont="1" applyFill="1" applyBorder="1" applyAlignment="1">
      <alignment horizontal="center" vertical="center" textRotation="255" wrapText="1"/>
    </xf>
    <xf numFmtId="49" fontId="94" fillId="0" borderId="36" xfId="45" applyNumberFormat="1" applyFont="1" applyFill="1" applyBorder="1" applyAlignment="1">
      <alignment horizontal="center" vertical="center" textRotation="255" wrapText="1"/>
    </xf>
    <xf numFmtId="49" fontId="94" fillId="0" borderId="19" xfId="45" applyNumberFormat="1" applyFont="1" applyFill="1" applyBorder="1" applyAlignment="1">
      <alignment horizontal="center" vertical="center" textRotation="255" wrapText="1"/>
    </xf>
    <xf numFmtId="0" fontId="18" fillId="0" borderId="8" xfId="45" applyFont="1" applyFill="1" applyBorder="1" applyAlignment="1">
      <alignment horizontal="left" vertical="top" wrapText="1"/>
    </xf>
    <xf numFmtId="0" fontId="18" fillId="0" borderId="18" xfId="45" applyFont="1" applyFill="1" applyBorder="1" applyAlignment="1">
      <alignment horizontal="left" vertical="top" wrapText="1"/>
    </xf>
    <xf numFmtId="0" fontId="18" fillId="0" borderId="15" xfId="45" applyFont="1" applyFill="1" applyBorder="1" applyAlignment="1">
      <alignment horizontal="left" vertical="top" wrapText="1"/>
    </xf>
    <xf numFmtId="0" fontId="18" fillId="0" borderId="27" xfId="45" applyFont="1" applyFill="1" applyBorder="1" applyAlignment="1">
      <alignment horizontal="left" vertical="top" wrapText="1"/>
    </xf>
    <xf numFmtId="0" fontId="18" fillId="0" borderId="0" xfId="45" applyFont="1" applyFill="1" applyBorder="1" applyAlignment="1">
      <alignment horizontal="left" vertical="top" wrapText="1"/>
    </xf>
    <xf numFmtId="0" fontId="18" fillId="0" borderId="49" xfId="45" applyFont="1" applyFill="1" applyBorder="1" applyAlignment="1">
      <alignment horizontal="left" vertical="top" wrapText="1"/>
    </xf>
    <xf numFmtId="0" fontId="16" fillId="0" borderId="53" xfId="45" applyFont="1" applyFill="1" applyBorder="1" applyAlignment="1">
      <alignment horizontal="left" vertical="top" wrapText="1"/>
    </xf>
    <xf numFmtId="0" fontId="16" fillId="0" borderId="13" xfId="45" applyFont="1" applyFill="1" applyBorder="1" applyAlignment="1">
      <alignment horizontal="left" vertical="top" wrapText="1"/>
    </xf>
    <xf numFmtId="0" fontId="16" fillId="0" borderId="17" xfId="45" applyFont="1" applyFill="1" applyBorder="1" applyAlignment="1">
      <alignment horizontal="left" vertical="center" wrapText="1"/>
    </xf>
    <xf numFmtId="0" fontId="16" fillId="0" borderId="53" xfId="45" applyFont="1" applyFill="1" applyBorder="1" applyAlignment="1">
      <alignment horizontal="left" vertical="center" wrapText="1"/>
    </xf>
    <xf numFmtId="0" fontId="18" fillId="0" borderId="36" xfId="45" applyFont="1" applyFill="1" applyBorder="1" applyAlignment="1">
      <alignment horizontal="left" vertical="top" wrapText="1"/>
    </xf>
    <xf numFmtId="0" fontId="18" fillId="0" borderId="1" xfId="45" applyFont="1" applyFill="1" applyBorder="1" applyAlignment="1">
      <alignment horizontal="left" vertical="top" wrapText="1"/>
    </xf>
    <xf numFmtId="0" fontId="18" fillId="0" borderId="19" xfId="45" applyFont="1" applyFill="1" applyBorder="1" applyAlignment="1">
      <alignment horizontal="left" vertical="top" wrapText="1"/>
    </xf>
    <xf numFmtId="0" fontId="90" fillId="0" borderId="8" xfId="45" applyFont="1" applyFill="1" applyBorder="1" applyAlignment="1">
      <alignment horizontal="center" vertical="center" textRotation="255" wrapText="1"/>
    </xf>
    <xf numFmtId="0" fontId="90" fillId="0" borderId="15" xfId="45" applyFont="1" applyFill="1" applyBorder="1" applyAlignment="1">
      <alignment horizontal="center" vertical="center" textRotation="255" wrapText="1"/>
    </xf>
    <xf numFmtId="0" fontId="90" fillId="0" borderId="27" xfId="45" applyFont="1" applyFill="1" applyBorder="1" applyAlignment="1">
      <alignment horizontal="center" vertical="center" textRotation="255" wrapText="1"/>
    </xf>
    <xf numFmtId="0" fontId="90" fillId="0" borderId="49" xfId="45" applyFont="1" applyFill="1" applyBorder="1" applyAlignment="1">
      <alignment horizontal="center" vertical="center" textRotation="255" wrapText="1"/>
    </xf>
    <xf numFmtId="0" fontId="90" fillId="0" borderId="36" xfId="45" applyFont="1" applyFill="1" applyBorder="1" applyAlignment="1">
      <alignment horizontal="center" vertical="center" textRotation="255" wrapText="1"/>
    </xf>
    <xf numFmtId="0" fontId="90" fillId="0" borderId="19" xfId="45" applyFont="1" applyFill="1" applyBorder="1" applyAlignment="1">
      <alignment horizontal="center" vertical="center" textRotation="255" wrapText="1"/>
    </xf>
    <xf numFmtId="0" fontId="90" fillId="0" borderId="8" xfId="45" applyFont="1" applyFill="1" applyBorder="1" applyAlignment="1">
      <alignment horizontal="left" vertical="top" wrapText="1"/>
    </xf>
    <xf numFmtId="0" fontId="90" fillId="0" borderId="18" xfId="45" applyFont="1" applyFill="1" applyBorder="1" applyAlignment="1">
      <alignment horizontal="left" vertical="top" wrapText="1"/>
    </xf>
    <xf numFmtId="0" fontId="90" fillId="0" borderId="15" xfId="45" applyFont="1" applyFill="1" applyBorder="1" applyAlignment="1">
      <alignment horizontal="left" vertical="top" wrapText="1"/>
    </xf>
    <xf numFmtId="0" fontId="90" fillId="0" borderId="27" xfId="45" applyFont="1" applyFill="1" applyBorder="1" applyAlignment="1">
      <alignment horizontal="left" vertical="top" wrapText="1"/>
    </xf>
    <xf numFmtId="0" fontId="90" fillId="0" borderId="0" xfId="45" applyFont="1" applyFill="1" applyBorder="1" applyAlignment="1">
      <alignment horizontal="left" vertical="top" wrapText="1"/>
    </xf>
    <xf numFmtId="0" fontId="90" fillId="0" borderId="49" xfId="45" applyFont="1" applyFill="1" applyBorder="1" applyAlignment="1">
      <alignment horizontal="left" vertical="top" wrapText="1"/>
    </xf>
    <xf numFmtId="0" fontId="90" fillId="0" borderId="36" xfId="45" applyFont="1" applyFill="1" applyBorder="1" applyAlignment="1">
      <alignment horizontal="left" vertical="top" wrapText="1"/>
    </xf>
    <xf numFmtId="0" fontId="90" fillId="0" borderId="1" xfId="45" applyFont="1" applyFill="1" applyBorder="1" applyAlignment="1">
      <alignment horizontal="left" vertical="top" wrapText="1"/>
    </xf>
    <xf numFmtId="0" fontId="90" fillId="0" borderId="19" xfId="45" applyFont="1" applyFill="1" applyBorder="1" applyAlignment="1">
      <alignment horizontal="left" vertical="top" wrapText="1"/>
    </xf>
    <xf numFmtId="49" fontId="90" fillId="0" borderId="8" xfId="45" applyNumberFormat="1" applyFont="1" applyFill="1" applyBorder="1" applyAlignment="1">
      <alignment horizontal="left" vertical="top" wrapText="1"/>
    </xf>
    <xf numFmtId="49" fontId="90" fillId="0" borderId="18" xfId="45" applyNumberFormat="1" applyFont="1" applyFill="1" applyBorder="1" applyAlignment="1">
      <alignment horizontal="left" vertical="top" wrapText="1"/>
    </xf>
    <xf numFmtId="49" fontId="90" fillId="0" borderId="15" xfId="45" applyNumberFormat="1" applyFont="1" applyFill="1" applyBorder="1" applyAlignment="1">
      <alignment horizontal="left" vertical="top" wrapText="1"/>
    </xf>
    <xf numFmtId="49" fontId="90" fillId="0" borderId="27" xfId="45" applyNumberFormat="1" applyFont="1" applyFill="1" applyBorder="1" applyAlignment="1">
      <alignment horizontal="left" vertical="top" wrapText="1"/>
    </xf>
    <xf numFmtId="49" fontId="90" fillId="0" borderId="0" xfId="45" applyNumberFormat="1" applyFont="1" applyFill="1" applyBorder="1" applyAlignment="1">
      <alignment horizontal="left" vertical="top" wrapText="1"/>
    </xf>
    <xf numFmtId="49" fontId="90" fillId="0" borderId="49" xfId="45" applyNumberFormat="1" applyFont="1" applyFill="1" applyBorder="1" applyAlignment="1">
      <alignment horizontal="left" vertical="top" wrapText="1"/>
    </xf>
    <xf numFmtId="49" fontId="90" fillId="0" borderId="36" xfId="45" applyNumberFormat="1" applyFont="1" applyFill="1" applyBorder="1" applyAlignment="1">
      <alignment horizontal="left" vertical="top" wrapText="1"/>
    </xf>
    <xf numFmtId="49" fontId="90" fillId="0" borderId="1" xfId="45" applyNumberFormat="1" applyFont="1" applyFill="1" applyBorder="1" applyAlignment="1">
      <alignment horizontal="left" vertical="top" wrapText="1"/>
    </xf>
    <xf numFmtId="49" fontId="90" fillId="0" borderId="19" xfId="45" applyNumberFormat="1" applyFont="1" applyFill="1" applyBorder="1" applyAlignment="1">
      <alignment horizontal="left" vertical="top" wrapText="1"/>
    </xf>
    <xf numFmtId="0" fontId="70" fillId="0" borderId="8" xfId="45" applyNumberFormat="1" applyFont="1" applyFill="1" applyBorder="1" applyAlignment="1" applyProtection="1">
      <alignment horizontal="center" vertical="center" wrapText="1" shrinkToFit="1"/>
      <protection locked="0"/>
    </xf>
    <xf numFmtId="0" fontId="73" fillId="0" borderId="36" xfId="45" applyNumberFormat="1" applyFont="1" applyFill="1" applyBorder="1" applyAlignment="1" applyProtection="1">
      <alignment horizontal="center" vertical="center" wrapText="1" shrinkToFit="1"/>
      <protection locked="0"/>
    </xf>
    <xf numFmtId="0" fontId="73" fillId="0" borderId="125" xfId="45" applyNumberFormat="1" applyFont="1" applyFill="1" applyBorder="1" applyAlignment="1" applyProtection="1">
      <alignment horizontal="center" vertical="center" wrapText="1" shrinkToFit="1"/>
      <protection locked="0"/>
    </xf>
    <xf numFmtId="183" fontId="83" fillId="0" borderId="103" xfId="45" applyNumberFormat="1" applyFont="1" applyFill="1" applyBorder="1" applyAlignment="1">
      <alignment horizontal="center" vertical="center"/>
    </xf>
    <xf numFmtId="183" fontId="83" fillId="0" borderId="1" xfId="45" applyNumberFormat="1" applyFont="1" applyFill="1" applyBorder="1" applyAlignment="1">
      <alignment horizontal="center" vertical="center"/>
    </xf>
    <xf numFmtId="183" fontId="83" fillId="0" borderId="19" xfId="45" applyNumberFormat="1" applyFont="1" applyFill="1" applyBorder="1" applyAlignment="1">
      <alignment horizontal="center" vertical="center"/>
    </xf>
    <xf numFmtId="183" fontId="83" fillId="0" borderId="36" xfId="45" applyNumberFormat="1" applyFont="1" applyFill="1" applyBorder="1" applyAlignment="1">
      <alignment horizontal="center" vertical="center"/>
    </xf>
    <xf numFmtId="183" fontId="83" fillId="0" borderId="102" xfId="45" applyNumberFormat="1" applyFont="1" applyFill="1" applyBorder="1" applyAlignment="1">
      <alignment horizontal="center" vertical="center"/>
    </xf>
    <xf numFmtId="0" fontId="3" fillId="0" borderId="8" xfId="45" applyFont="1" applyFill="1" applyBorder="1" applyAlignment="1">
      <alignment vertical="center" wrapText="1"/>
    </xf>
    <xf numFmtId="0" fontId="3" fillId="0" borderId="18" xfId="45" applyFont="1" applyFill="1" applyBorder="1" applyAlignment="1">
      <alignment vertical="center" wrapText="1"/>
    </xf>
    <xf numFmtId="0" fontId="3" fillId="0" borderId="15" xfId="45" applyFont="1" applyFill="1" applyBorder="1" applyAlignment="1">
      <alignment vertical="center" wrapText="1"/>
    </xf>
    <xf numFmtId="0" fontId="3" fillId="0" borderId="27" xfId="45" applyFont="1" applyFill="1" applyBorder="1" applyAlignment="1">
      <alignment vertical="center" wrapText="1"/>
    </xf>
    <xf numFmtId="0" fontId="3" fillId="0" borderId="0" xfId="45" applyFont="1" applyFill="1" applyBorder="1" applyAlignment="1">
      <alignment vertical="center" wrapText="1"/>
    </xf>
    <xf numFmtId="0" fontId="3" fillId="0" borderId="49" xfId="45" applyFont="1" applyFill="1" applyBorder="1" applyAlignment="1">
      <alignment vertical="center" wrapText="1"/>
    </xf>
    <xf numFmtId="0" fontId="3" fillId="0" borderId="10" xfId="45" applyFont="1" applyFill="1" applyBorder="1" applyAlignment="1">
      <alignment vertical="center" wrapText="1"/>
    </xf>
    <xf numFmtId="0" fontId="3" fillId="0" borderId="9" xfId="45" applyFont="1" applyFill="1" applyBorder="1" applyAlignment="1">
      <alignment vertical="center" wrapText="1"/>
    </xf>
    <xf numFmtId="0" fontId="3" fillId="0" borderId="32" xfId="45" applyFont="1" applyFill="1" applyBorder="1" applyAlignment="1">
      <alignment vertical="center" wrapText="1"/>
    </xf>
    <xf numFmtId="0" fontId="3" fillId="0" borderId="10" xfId="45" applyFont="1" applyFill="1" applyBorder="1" applyAlignment="1">
      <alignment vertical="center" wrapText="1" shrinkToFit="1"/>
    </xf>
    <xf numFmtId="0" fontId="3" fillId="0" borderId="9" xfId="45" applyFont="1" applyFill="1" applyBorder="1" applyAlignment="1">
      <alignment vertical="center" wrapText="1" shrinkToFit="1"/>
    </xf>
    <xf numFmtId="0" fontId="3" fillId="0" borderId="32" xfId="45" applyFont="1" applyFill="1" applyBorder="1" applyAlignment="1">
      <alignment vertical="center" wrapText="1" shrinkToFit="1"/>
    </xf>
    <xf numFmtId="0" fontId="3" fillId="0" borderId="27" xfId="45" applyFont="1" applyFill="1" applyBorder="1" applyAlignment="1">
      <alignment vertical="center" wrapText="1" shrinkToFit="1"/>
    </xf>
    <xf numFmtId="0" fontId="3" fillId="0" borderId="0" xfId="45" applyFont="1" applyFill="1" applyBorder="1" applyAlignment="1">
      <alignment vertical="center" wrapText="1" shrinkToFit="1"/>
    </xf>
    <xf numFmtId="0" fontId="3" fillId="0" borderId="49" xfId="45" applyFont="1" applyFill="1" applyBorder="1" applyAlignment="1">
      <alignment vertical="center" wrapText="1" shrinkToFit="1"/>
    </xf>
    <xf numFmtId="0" fontId="3" fillId="0" borderId="36" xfId="45" applyFont="1" applyFill="1" applyBorder="1" applyAlignment="1">
      <alignment vertical="center" wrapText="1" shrinkToFit="1"/>
    </xf>
    <xf numFmtId="0" fontId="3" fillId="0" borderId="1" xfId="45" applyFont="1" applyFill="1" applyBorder="1" applyAlignment="1">
      <alignment vertical="center" wrapText="1" shrinkToFit="1"/>
    </xf>
    <xf numFmtId="0" fontId="3" fillId="0" borderId="19" xfId="45" applyFont="1" applyFill="1" applyBorder="1" applyAlignment="1">
      <alignment vertical="center" wrapText="1" shrinkToFit="1"/>
    </xf>
    <xf numFmtId="183" fontId="85" fillId="41" borderId="106" xfId="45" applyNumberFormat="1" applyFont="1" applyFill="1" applyBorder="1" applyAlignment="1">
      <alignment horizontal="center" vertical="center" shrinkToFit="1"/>
    </xf>
    <xf numFmtId="183" fontId="85" fillId="41" borderId="133" xfId="45" applyNumberFormat="1" applyFont="1" applyFill="1" applyBorder="1" applyAlignment="1">
      <alignment horizontal="center" vertical="center" shrinkToFit="1"/>
    </xf>
    <xf numFmtId="183" fontId="85" fillId="41" borderId="136" xfId="45" applyNumberFormat="1" applyFont="1" applyFill="1" applyBorder="1" applyAlignment="1">
      <alignment horizontal="center" vertical="center" shrinkToFit="1"/>
    </xf>
    <xf numFmtId="183" fontId="85" fillId="41" borderId="133" xfId="43" applyNumberFormat="1" applyFont="1" applyFill="1" applyBorder="1" applyAlignment="1">
      <alignment horizontal="center" vertical="center" shrinkToFit="1"/>
    </xf>
    <xf numFmtId="183" fontId="85" fillId="41" borderId="136" xfId="43" applyNumberFormat="1" applyFont="1" applyFill="1" applyBorder="1" applyAlignment="1">
      <alignment horizontal="center" vertical="center" shrinkToFit="1"/>
    </xf>
    <xf numFmtId="183" fontId="83" fillId="0" borderId="114" xfId="45" applyNumberFormat="1" applyFont="1" applyFill="1" applyBorder="1" applyAlignment="1">
      <alignment horizontal="center" vertical="top"/>
    </xf>
    <xf numFmtId="183" fontId="83" fillId="0" borderId="0" xfId="45" applyNumberFormat="1" applyFont="1" applyFill="1" applyBorder="1" applyAlignment="1">
      <alignment horizontal="center" vertical="top"/>
    </xf>
    <xf numFmtId="183" fontId="83" fillId="0" borderId="49" xfId="45" applyNumberFormat="1" applyFont="1" applyFill="1" applyBorder="1" applyAlignment="1">
      <alignment horizontal="center" vertical="top"/>
    </xf>
    <xf numFmtId="183" fontId="83" fillId="0" borderId="103" xfId="45" applyNumberFormat="1" applyFont="1" applyFill="1" applyBorder="1" applyAlignment="1">
      <alignment horizontal="center" vertical="top"/>
    </xf>
    <xf numFmtId="183" fontId="83" fillId="0" borderId="1" xfId="45" applyNumberFormat="1" applyFont="1" applyFill="1" applyBorder="1" applyAlignment="1">
      <alignment horizontal="center" vertical="top"/>
    </xf>
    <xf numFmtId="183" fontId="83" fillId="0" borderId="19" xfId="45" applyNumberFormat="1" applyFont="1" applyFill="1" applyBorder="1" applyAlignment="1">
      <alignment horizontal="center" vertical="top"/>
    </xf>
    <xf numFmtId="0" fontId="3" fillId="0" borderId="11" xfId="45" applyFont="1" applyFill="1" applyBorder="1" applyAlignment="1">
      <alignment vertical="center" wrapText="1"/>
    </xf>
    <xf numFmtId="0" fontId="3" fillId="0" borderId="63" xfId="45" applyFont="1" applyFill="1" applyBorder="1" applyAlignment="1">
      <alignment vertical="center" wrapText="1"/>
    </xf>
    <xf numFmtId="0" fontId="3" fillId="0" borderId="64" xfId="45" applyFont="1" applyFill="1" applyBorder="1" applyAlignment="1">
      <alignment vertical="center" wrapText="1"/>
    </xf>
    <xf numFmtId="0" fontId="3" fillId="0" borderId="54" xfId="45" applyFont="1" applyFill="1" applyBorder="1" applyAlignment="1">
      <alignment vertical="center" wrapText="1"/>
    </xf>
    <xf numFmtId="0" fontId="3" fillId="0" borderId="6" xfId="45" applyFont="1" applyFill="1" applyBorder="1" applyAlignment="1">
      <alignment vertical="center" wrapText="1"/>
    </xf>
    <xf numFmtId="0" fontId="3" fillId="0" borderId="31" xfId="45" applyFont="1" applyFill="1" applyBorder="1" applyAlignment="1">
      <alignment vertical="center" wrapText="1"/>
    </xf>
    <xf numFmtId="0" fontId="17" fillId="0" borderId="35" xfId="45" applyNumberFormat="1" applyFont="1" applyFill="1" applyBorder="1" applyAlignment="1" applyProtection="1">
      <alignment horizontal="center" vertical="center" shrinkToFit="1"/>
      <protection locked="0"/>
    </xf>
    <xf numFmtId="183" fontId="83" fillId="0" borderId="122" xfId="45" applyNumberFormat="1" applyFont="1" applyFill="1" applyBorder="1" applyAlignment="1">
      <alignment horizontal="center" vertical="top"/>
    </xf>
    <xf numFmtId="183" fontId="83" fillId="0" borderId="6" xfId="45" applyNumberFormat="1" applyFont="1" applyFill="1" applyBorder="1" applyAlignment="1">
      <alignment horizontal="center" vertical="top"/>
    </xf>
    <xf numFmtId="183" fontId="83" fillId="0" borderId="31" xfId="45" applyNumberFormat="1" applyFont="1" applyFill="1" applyBorder="1" applyAlignment="1">
      <alignment horizontal="center" vertical="top"/>
    </xf>
    <xf numFmtId="0" fontId="1" fillId="0" borderId="11" xfId="45" applyFont="1" applyFill="1" applyBorder="1" applyAlignment="1">
      <alignment vertical="center"/>
    </xf>
    <xf numFmtId="0" fontId="1" fillId="0" borderId="63" xfId="45" applyFont="1" applyFill="1" applyBorder="1" applyAlignment="1">
      <alignment vertical="center"/>
    </xf>
    <xf numFmtId="0" fontId="1" fillId="0" borderId="64" xfId="45" applyFont="1" applyFill="1" applyBorder="1" applyAlignment="1">
      <alignment vertical="center"/>
    </xf>
    <xf numFmtId="0" fontId="1" fillId="0" borderId="27" xfId="45" applyFont="1" applyFill="1" applyBorder="1" applyAlignment="1">
      <alignment vertical="center"/>
    </xf>
    <xf numFmtId="0" fontId="1" fillId="0" borderId="0" xfId="45" applyFont="1" applyFill="1" applyBorder="1" applyAlignment="1">
      <alignment vertical="center"/>
    </xf>
    <xf numFmtId="0" fontId="1" fillId="0" borderId="49" xfId="45" applyFont="1" applyFill="1" applyBorder="1" applyAlignment="1">
      <alignment vertical="center"/>
    </xf>
    <xf numFmtId="0" fontId="1" fillId="0" borderId="36" xfId="45" applyFont="1" applyFill="1" applyBorder="1" applyAlignment="1">
      <alignment vertical="center"/>
    </xf>
    <xf numFmtId="0" fontId="1" fillId="0" borderId="1" xfId="45" applyFont="1" applyFill="1" applyBorder="1" applyAlignment="1">
      <alignment vertical="center"/>
    </xf>
    <xf numFmtId="0" fontId="1" fillId="0" borderId="19" xfId="45" applyFont="1" applyFill="1" applyBorder="1" applyAlignment="1">
      <alignment vertical="center"/>
    </xf>
    <xf numFmtId="184" fontId="42" fillId="0" borderId="11" xfId="45" applyNumberFormat="1" applyFont="1" applyFill="1" applyBorder="1" applyAlignment="1">
      <alignment horizontal="center" vertical="center"/>
    </xf>
    <xf numFmtId="184" fontId="42" fillId="0" borderId="63" xfId="45" applyNumberFormat="1" applyFont="1" applyFill="1" applyBorder="1" applyAlignment="1">
      <alignment horizontal="center" vertical="center"/>
    </xf>
    <xf numFmtId="184" fontId="42" fillId="0" borderId="129" xfId="45" applyNumberFormat="1" applyFont="1" applyFill="1" applyBorder="1" applyAlignment="1">
      <alignment horizontal="center" vertical="center"/>
    </xf>
    <xf numFmtId="184" fontId="42" fillId="0" borderId="27" xfId="45" applyNumberFormat="1" applyFont="1" applyFill="1" applyBorder="1" applyAlignment="1">
      <alignment horizontal="center" vertical="center"/>
    </xf>
    <xf numFmtId="184" fontId="42" fillId="0" borderId="0" xfId="45" applyNumberFormat="1" applyFont="1" applyFill="1" applyBorder="1" applyAlignment="1">
      <alignment horizontal="center" vertical="center"/>
    </xf>
    <xf numFmtId="184" fontId="42" fillId="0" borderId="115" xfId="45" applyNumberFormat="1" applyFont="1" applyFill="1" applyBorder="1" applyAlignment="1">
      <alignment horizontal="center" vertical="center"/>
    </xf>
    <xf numFmtId="184" fontId="42" fillId="0" borderId="36" xfId="45" applyNumberFormat="1" applyFont="1" applyFill="1" applyBorder="1" applyAlignment="1">
      <alignment horizontal="center" vertical="center"/>
    </xf>
    <xf numFmtId="184" fontId="42" fillId="0" borderId="1" xfId="45" applyNumberFormat="1" applyFont="1" applyFill="1" applyBorder="1" applyAlignment="1">
      <alignment horizontal="center" vertical="center"/>
    </xf>
    <xf numFmtId="184" fontId="42" fillId="0" borderId="102" xfId="45" applyNumberFormat="1" applyFont="1" applyFill="1" applyBorder="1" applyAlignment="1">
      <alignment horizontal="center" vertical="center"/>
    </xf>
    <xf numFmtId="0" fontId="102" fillId="0" borderId="8" xfId="45" applyFont="1" applyFill="1" applyBorder="1" applyAlignment="1">
      <alignment vertical="top" wrapText="1"/>
    </xf>
    <xf numFmtId="0" fontId="102" fillId="0" borderId="18" xfId="45" applyFont="1" applyFill="1" applyBorder="1" applyAlignment="1">
      <alignment vertical="top" wrapText="1"/>
    </xf>
    <xf numFmtId="0" fontId="102" fillId="0" borderId="15" xfId="45" applyFont="1" applyFill="1" applyBorder="1" applyAlignment="1">
      <alignment vertical="top" wrapText="1"/>
    </xf>
    <xf numFmtId="0" fontId="102" fillId="0" borderId="27" xfId="45" applyFont="1" applyFill="1" applyBorder="1" applyAlignment="1">
      <alignment vertical="top" wrapText="1"/>
    </xf>
    <xf numFmtId="0" fontId="102" fillId="0" borderId="0" xfId="45" applyFont="1" applyFill="1" applyBorder="1" applyAlignment="1">
      <alignment vertical="top" wrapText="1"/>
    </xf>
    <xf numFmtId="0" fontId="102" fillId="0" borderId="49" xfId="45" applyFont="1" applyFill="1" applyBorder="1" applyAlignment="1">
      <alignment vertical="top" wrapText="1"/>
    </xf>
    <xf numFmtId="0" fontId="102" fillId="0" borderId="36" xfId="45" applyFont="1" applyFill="1" applyBorder="1" applyAlignment="1">
      <alignment vertical="top" wrapText="1"/>
    </xf>
    <xf numFmtId="0" fontId="102" fillId="0" borderId="1" xfId="45" applyFont="1" applyFill="1" applyBorder="1" applyAlignment="1">
      <alignment vertical="top" wrapText="1"/>
    </xf>
    <xf numFmtId="0" fontId="102" fillId="0" borderId="19" xfId="45" applyFont="1" applyFill="1" applyBorder="1" applyAlignment="1">
      <alignment vertical="top" wrapText="1"/>
    </xf>
    <xf numFmtId="184" fontId="42" fillId="0" borderId="8" xfId="45" applyNumberFormat="1" applyFont="1" applyFill="1" applyBorder="1" applyAlignment="1">
      <alignment horizontal="center" vertical="center"/>
    </xf>
    <xf numFmtId="184" fontId="42" fillId="0" borderId="18" xfId="45" applyNumberFormat="1" applyFont="1" applyFill="1" applyBorder="1" applyAlignment="1">
      <alignment horizontal="center" vertical="center"/>
    </xf>
    <xf numFmtId="184" fontId="42" fillId="0" borderId="128" xfId="45" applyNumberFormat="1" applyFont="1" applyFill="1" applyBorder="1" applyAlignment="1">
      <alignment horizontal="center" vertical="center"/>
    </xf>
    <xf numFmtId="184" fontId="42" fillId="0" borderId="54" xfId="45" applyNumberFormat="1" applyFont="1" applyFill="1" applyBorder="1" applyAlignment="1">
      <alignment horizontal="center" vertical="center"/>
    </xf>
    <xf numFmtId="184" fontId="42" fillId="0" borderId="6" xfId="45" applyNumberFormat="1" applyFont="1" applyFill="1" applyBorder="1" applyAlignment="1">
      <alignment horizontal="center" vertical="center"/>
    </xf>
    <xf numFmtId="184" fontId="42" fillId="0" borderId="126" xfId="45" applyNumberFormat="1" applyFont="1" applyFill="1" applyBorder="1" applyAlignment="1">
      <alignment horizontal="center" vertical="center"/>
    </xf>
    <xf numFmtId="183" fontId="83" fillId="0" borderId="63" xfId="45" applyNumberFormat="1" applyFont="1" applyFill="1" applyBorder="1" applyAlignment="1">
      <alignment horizontal="center" vertical="top"/>
    </xf>
    <xf numFmtId="183" fontId="83" fillId="0" borderId="64" xfId="45" applyNumberFormat="1" applyFont="1" applyFill="1" applyBorder="1" applyAlignment="1">
      <alignment horizontal="center" vertical="top"/>
    </xf>
    <xf numFmtId="0" fontId="17" fillId="0" borderId="35" xfId="45" applyNumberFormat="1" applyFont="1" applyFill="1" applyBorder="1" applyAlignment="1" applyProtection="1">
      <alignment horizontal="left" vertical="center" wrapText="1" shrinkToFit="1"/>
      <protection locked="0"/>
    </xf>
    <xf numFmtId="0" fontId="17" fillId="0" borderId="35" xfId="45" applyNumberFormat="1" applyFont="1" applyFill="1" applyBorder="1" applyAlignment="1" applyProtection="1">
      <alignment horizontal="left" vertical="center" shrinkToFit="1"/>
      <protection locked="0"/>
    </xf>
    <xf numFmtId="0" fontId="42" fillId="0" borderId="10" xfId="45" applyFont="1" applyFill="1" applyBorder="1" applyAlignment="1">
      <alignment vertical="center"/>
    </xf>
    <xf numFmtId="0" fontId="42" fillId="0" borderId="9" xfId="45" applyFont="1" applyFill="1" applyBorder="1" applyAlignment="1">
      <alignment vertical="center"/>
    </xf>
    <xf numFmtId="0" fontId="42" fillId="0" borderId="32" xfId="45" applyFont="1" applyFill="1" applyBorder="1" applyAlignment="1">
      <alignment vertical="center"/>
    </xf>
    <xf numFmtId="184" fontId="42" fillId="0" borderId="10" xfId="45" applyNumberFormat="1" applyFont="1" applyFill="1" applyBorder="1" applyAlignment="1">
      <alignment horizontal="center" vertical="center"/>
    </xf>
    <xf numFmtId="184" fontId="42" fillId="0" borderId="9" xfId="45" applyNumberFormat="1" applyFont="1" applyFill="1" applyBorder="1" applyAlignment="1">
      <alignment horizontal="center" vertical="center"/>
    </xf>
    <xf numFmtId="184" fontId="42" fillId="0" borderId="113" xfId="45" applyNumberFormat="1" applyFont="1" applyFill="1" applyBorder="1" applyAlignment="1">
      <alignment horizontal="center" vertical="center"/>
    </xf>
    <xf numFmtId="0" fontId="42" fillId="0" borderId="28" xfId="45" applyFont="1" applyFill="1" applyBorder="1" applyAlignment="1">
      <alignment vertical="center"/>
    </xf>
    <xf numFmtId="0" fontId="42" fillId="0" borderId="26" xfId="45" applyFont="1" applyFill="1" applyBorder="1" applyAlignment="1">
      <alignment vertical="center"/>
    </xf>
    <xf numFmtId="0" fontId="42" fillId="0" borderId="29" xfId="45" applyFont="1" applyFill="1" applyBorder="1" applyAlignment="1">
      <alignment vertical="center"/>
    </xf>
    <xf numFmtId="184" fontId="42" fillId="0" borderId="28" xfId="45" applyNumberFormat="1" applyFont="1" applyFill="1" applyBorder="1" applyAlignment="1">
      <alignment horizontal="center" vertical="center"/>
    </xf>
    <xf numFmtId="184" fontId="42" fillId="0" borderId="26" xfId="45" applyNumberFormat="1" applyFont="1" applyFill="1" applyBorder="1" applyAlignment="1">
      <alignment horizontal="center" vertical="center"/>
    </xf>
    <xf numFmtId="184" fontId="42" fillId="0" borderId="121" xfId="45" applyNumberFormat="1" applyFont="1" applyFill="1" applyBorder="1" applyAlignment="1">
      <alignment horizontal="center" vertical="center"/>
    </xf>
    <xf numFmtId="0" fontId="42" fillId="0" borderId="34" xfId="45" applyFont="1" applyFill="1" applyBorder="1" applyAlignment="1">
      <alignment vertical="center"/>
    </xf>
    <xf numFmtId="0" fontId="42" fillId="0" borderId="33" xfId="45" applyFont="1" applyFill="1" applyBorder="1" applyAlignment="1">
      <alignment vertical="center"/>
    </xf>
    <xf numFmtId="0" fontId="42" fillId="0" borderId="30" xfId="45" applyFont="1" applyFill="1" applyBorder="1" applyAlignment="1">
      <alignment vertical="center"/>
    </xf>
    <xf numFmtId="184" fontId="42" fillId="0" borderId="34" xfId="45" applyNumberFormat="1" applyFont="1" applyFill="1" applyBorder="1" applyAlignment="1">
      <alignment horizontal="center" vertical="center"/>
    </xf>
    <xf numFmtId="184" fontId="42" fillId="0" borderId="33" xfId="45" applyNumberFormat="1" applyFont="1" applyFill="1" applyBorder="1" applyAlignment="1">
      <alignment horizontal="center" vertical="center"/>
    </xf>
    <xf numFmtId="184" fontId="42" fillId="0" borderId="108" xfId="45" applyNumberFormat="1" applyFont="1" applyFill="1" applyBorder="1" applyAlignment="1">
      <alignment horizontal="center" vertical="center"/>
    </xf>
    <xf numFmtId="0" fontId="16" fillId="0" borderId="10" xfId="45" applyFont="1" applyFill="1" applyBorder="1" applyAlignment="1">
      <alignment vertical="center"/>
    </xf>
    <xf numFmtId="0" fontId="16" fillId="0" borderId="9" xfId="45" applyFont="1" applyFill="1" applyBorder="1" applyAlignment="1">
      <alignment vertical="center"/>
    </xf>
    <xf numFmtId="0" fontId="16" fillId="0" borderId="32" xfId="45" applyFont="1" applyFill="1" applyBorder="1" applyAlignment="1">
      <alignment vertical="center"/>
    </xf>
    <xf numFmtId="0" fontId="1" fillId="0" borderId="27" xfId="45" applyFont="1" applyFill="1" applyBorder="1" applyAlignment="1">
      <alignment horizontal="center" vertical="top"/>
    </xf>
    <xf numFmtId="0" fontId="1" fillId="0" borderId="0" xfId="45" applyFont="1" applyFill="1" applyBorder="1" applyAlignment="1">
      <alignment horizontal="center" vertical="top"/>
    </xf>
    <xf numFmtId="0" fontId="1" fillId="0" borderId="115" xfId="45" applyFont="1" applyFill="1" applyBorder="1" applyAlignment="1">
      <alignment horizontal="center" vertical="top"/>
    </xf>
    <xf numFmtId="0" fontId="1" fillId="0" borderId="36" xfId="45" applyFont="1" applyFill="1" applyBorder="1" applyAlignment="1">
      <alignment horizontal="center" vertical="top"/>
    </xf>
    <xf numFmtId="0" fontId="1" fillId="0" borderId="1" xfId="45" applyFont="1" applyFill="1" applyBorder="1" applyAlignment="1">
      <alignment horizontal="center" vertical="top"/>
    </xf>
    <xf numFmtId="0" fontId="1" fillId="0" borderId="102" xfId="45" applyFont="1" applyFill="1" applyBorder="1" applyAlignment="1">
      <alignment horizontal="center" vertical="top"/>
    </xf>
    <xf numFmtId="0" fontId="74" fillId="0" borderId="27" xfId="45" applyFont="1" applyFill="1" applyBorder="1" applyAlignment="1">
      <alignment vertical="top" wrapText="1"/>
    </xf>
    <xf numFmtId="0" fontId="74" fillId="0" borderId="0" xfId="45" applyFont="1" applyFill="1" applyBorder="1" applyAlignment="1">
      <alignment vertical="top" wrapText="1"/>
    </xf>
    <xf numFmtId="0" fontId="74" fillId="0" borderId="49" xfId="45" applyFont="1" applyFill="1" applyBorder="1" applyAlignment="1">
      <alignment vertical="top" wrapText="1"/>
    </xf>
    <xf numFmtId="0" fontId="74" fillId="0" borderId="36" xfId="45" applyFont="1" applyFill="1" applyBorder="1" applyAlignment="1">
      <alignment vertical="top" wrapText="1"/>
    </xf>
    <xf numFmtId="0" fontId="74" fillId="0" borderId="1" xfId="45" applyFont="1" applyFill="1" applyBorder="1" applyAlignment="1">
      <alignment vertical="top" wrapText="1"/>
    </xf>
    <xf numFmtId="0" fontId="74" fillId="0" borderId="19" xfId="45" applyFont="1" applyFill="1" applyBorder="1" applyAlignment="1">
      <alignment vertical="top" wrapText="1"/>
    </xf>
    <xf numFmtId="183" fontId="83" fillId="0" borderId="130" xfId="45" applyNumberFormat="1" applyFont="1" applyFill="1" applyBorder="1" applyAlignment="1">
      <alignment horizontal="center" vertical="top"/>
    </xf>
    <xf numFmtId="183" fontId="16" fillId="0" borderId="131" xfId="43" applyNumberFormat="1" applyFont="1" applyFill="1" applyBorder="1" applyAlignment="1">
      <alignment horizontal="center" vertical="center" shrinkToFit="1"/>
    </xf>
    <xf numFmtId="183" fontId="16" fillId="0" borderId="135" xfId="43" applyNumberFormat="1" applyFont="1" applyFill="1" applyBorder="1" applyAlignment="1">
      <alignment horizontal="center" vertical="center" shrinkToFit="1"/>
    </xf>
    <xf numFmtId="0" fontId="3" fillId="0" borderId="10" xfId="45" applyFont="1" applyFill="1" applyBorder="1" applyAlignment="1">
      <alignment vertical="center"/>
    </xf>
    <xf numFmtId="0" fontId="3" fillId="0" borderId="9" xfId="45" applyFont="1" applyFill="1" applyBorder="1" applyAlignment="1">
      <alignment vertical="center"/>
    </xf>
    <xf numFmtId="0" fontId="3" fillId="0" borderId="32" xfId="45" applyFont="1" applyFill="1" applyBorder="1" applyAlignment="1">
      <alignment vertical="center"/>
    </xf>
    <xf numFmtId="0" fontId="3" fillId="0" borderId="28" xfId="45" applyFont="1" applyFill="1" applyBorder="1" applyAlignment="1">
      <alignment vertical="center"/>
    </xf>
    <xf numFmtId="0" fontId="3" fillId="0" borderId="26" xfId="45" applyFont="1" applyFill="1" applyBorder="1" applyAlignment="1">
      <alignment vertical="center"/>
    </xf>
    <xf numFmtId="0" fontId="3" fillId="0" borderId="29" xfId="45" applyFont="1" applyFill="1" applyBorder="1" applyAlignment="1">
      <alignment vertical="center"/>
    </xf>
    <xf numFmtId="49" fontId="88" fillId="6" borderId="53" xfId="45" applyNumberFormat="1" applyFont="1" applyFill="1" applyBorder="1" applyAlignment="1">
      <alignment horizontal="center" vertical="top"/>
    </xf>
    <xf numFmtId="0" fontId="89" fillId="0" borderId="40" xfId="45" applyFont="1" applyBorder="1" applyAlignment="1">
      <alignment horizontal="center" vertical="center" textRotation="255" wrapText="1"/>
    </xf>
    <xf numFmtId="0" fontId="89" fillId="0" borderId="15" xfId="45" applyFont="1" applyBorder="1" applyAlignment="1">
      <alignment horizontal="center" vertical="center" textRotation="255" wrapText="1"/>
    </xf>
    <xf numFmtId="0" fontId="89" fillId="0" borderId="41" xfId="45" applyFont="1" applyBorder="1" applyAlignment="1">
      <alignment horizontal="center" vertical="center" textRotation="255" wrapText="1"/>
    </xf>
    <xf numFmtId="0" fontId="89" fillId="0" borderId="49" xfId="45" applyFont="1" applyBorder="1" applyAlignment="1">
      <alignment horizontal="center" vertical="center" textRotation="255" wrapText="1"/>
    </xf>
    <xf numFmtId="0" fontId="16" fillId="0" borderId="34" xfId="45" applyFont="1" applyFill="1" applyBorder="1" applyAlignment="1">
      <alignment vertical="center"/>
    </xf>
    <xf numFmtId="0" fontId="16" fillId="0" borderId="33" xfId="45" applyFont="1" applyFill="1" applyBorder="1" applyAlignment="1">
      <alignment vertical="center"/>
    </xf>
    <xf numFmtId="0" fontId="16" fillId="0" borderId="30" xfId="45" applyFont="1" applyFill="1" applyBorder="1" applyAlignment="1">
      <alignment vertical="center"/>
    </xf>
    <xf numFmtId="183" fontId="83" fillId="0" borderId="18" xfId="45" applyNumberFormat="1" applyFont="1" applyFill="1" applyBorder="1" applyAlignment="1">
      <alignment horizontal="center" vertical="top"/>
    </xf>
    <xf numFmtId="183" fontId="83" fillId="0" borderId="15" xfId="45" applyNumberFormat="1" applyFont="1" applyFill="1" applyBorder="1" applyAlignment="1">
      <alignment horizontal="center" vertical="top"/>
    </xf>
    <xf numFmtId="183" fontId="83" fillId="0" borderId="8" xfId="45" applyNumberFormat="1" applyFont="1" applyFill="1" applyBorder="1" applyAlignment="1">
      <alignment horizontal="center" vertical="top"/>
    </xf>
    <xf numFmtId="183" fontId="91" fillId="0" borderId="109" xfId="45" applyNumberFormat="1" applyFont="1" applyBorder="1" applyAlignment="1">
      <alignment horizontal="center" vertical="center" shrinkToFit="1"/>
    </xf>
    <xf numFmtId="183" fontId="91" fillId="0" borderId="116" xfId="45" applyNumberFormat="1" applyFont="1" applyBorder="1" applyAlignment="1">
      <alignment horizontal="center" vertical="center" shrinkToFit="1"/>
    </xf>
    <xf numFmtId="183" fontId="91" fillId="0" borderId="123" xfId="45" applyNumberFormat="1" applyFont="1" applyBorder="1" applyAlignment="1">
      <alignment horizontal="center" vertical="center" shrinkToFit="1"/>
    </xf>
    <xf numFmtId="0" fontId="1" fillId="0" borderId="114" xfId="45" applyFont="1" applyFill="1" applyBorder="1" applyAlignment="1">
      <alignment horizontal="center" vertical="top"/>
    </xf>
    <xf numFmtId="0" fontId="1" fillId="0" borderId="49" xfId="45" applyFont="1" applyFill="1" applyBorder="1" applyAlignment="1">
      <alignment horizontal="center" vertical="top"/>
    </xf>
    <xf numFmtId="0" fontId="1" fillId="0" borderId="122" xfId="45" applyFont="1" applyFill="1" applyBorder="1" applyAlignment="1">
      <alignment horizontal="center" vertical="top"/>
    </xf>
    <xf numFmtId="0" fontId="1" fillId="0" borderId="6" xfId="45" applyFont="1" applyFill="1" applyBorder="1" applyAlignment="1">
      <alignment horizontal="center" vertical="top"/>
    </xf>
    <xf numFmtId="0" fontId="1" fillId="0" borderId="31" xfId="45" applyFont="1" applyFill="1" applyBorder="1" applyAlignment="1">
      <alignment horizontal="center" vertical="top"/>
    </xf>
    <xf numFmtId="49" fontId="72" fillId="0" borderId="53" xfId="45" applyNumberFormat="1" applyFont="1" applyFill="1" applyBorder="1" applyAlignment="1" applyProtection="1">
      <alignment horizontal="center" vertical="center"/>
      <protection locked="0"/>
    </xf>
    <xf numFmtId="0" fontId="18" fillId="39" borderId="45" xfId="46" applyFont="1" applyFill="1" applyBorder="1" applyAlignment="1" applyProtection="1">
      <alignment horizontal="left" vertical="center" shrinkToFit="1"/>
      <protection locked="0"/>
    </xf>
    <xf numFmtId="0" fontId="18" fillId="39" borderId="101" xfId="46" applyFont="1" applyFill="1" applyBorder="1" applyAlignment="1" applyProtection="1">
      <alignment horizontal="left" vertical="center" shrinkToFit="1"/>
      <protection locked="0"/>
    </xf>
    <xf numFmtId="0" fontId="3" fillId="3" borderId="4" xfId="46" applyFont="1" applyFill="1" applyBorder="1" applyAlignment="1">
      <alignment horizontal="center" vertical="center" shrinkToFit="1"/>
    </xf>
    <xf numFmtId="0" fontId="3" fillId="3" borderId="105" xfId="46" applyFont="1" applyFill="1" applyBorder="1" applyAlignment="1">
      <alignment horizontal="center" vertical="center" shrinkToFit="1"/>
    </xf>
    <xf numFmtId="0" fontId="3" fillId="3" borderId="107" xfId="46" applyFont="1" applyFill="1" applyBorder="1" applyAlignment="1">
      <alignment horizontal="center" vertical="center" shrinkToFit="1"/>
    </xf>
    <xf numFmtId="0" fontId="17" fillId="0" borderId="35" xfId="46" applyFont="1" applyFill="1" applyBorder="1" applyAlignment="1">
      <alignment horizontal="left" vertical="center" wrapText="1" shrinkToFit="1"/>
    </xf>
    <xf numFmtId="0" fontId="17" fillId="0" borderId="35" xfId="46" applyFont="1" applyFill="1" applyBorder="1" applyAlignment="1">
      <alignment horizontal="left" vertical="center" shrinkToFit="1"/>
    </xf>
    <xf numFmtId="0" fontId="76" fillId="0" borderId="77" xfId="45" applyNumberFormat="1" applyFont="1" applyBorder="1" applyAlignment="1" applyProtection="1">
      <alignment horizontal="center" vertical="center"/>
      <protection locked="0"/>
    </xf>
    <xf numFmtId="0" fontId="76" fillId="0" borderId="78" xfId="45" applyNumberFormat="1" applyFont="1" applyBorder="1" applyAlignment="1" applyProtection="1">
      <alignment horizontal="center" vertical="center"/>
      <protection locked="0"/>
    </xf>
    <xf numFmtId="0" fontId="76" fillId="0" borderId="79" xfId="45" applyNumberFormat="1" applyFont="1" applyBorder="1" applyAlignment="1" applyProtection="1">
      <alignment horizontal="center" vertical="center"/>
      <protection locked="0"/>
    </xf>
    <xf numFmtId="49" fontId="84" fillId="0" borderId="93" xfId="45" applyNumberFormat="1" applyFont="1" applyBorder="1" applyAlignment="1" applyProtection="1">
      <alignment horizontal="center" vertical="center"/>
      <protection locked="0"/>
    </xf>
    <xf numFmtId="49" fontId="84" fillId="0" borderId="78" xfId="45" applyNumberFormat="1" applyFont="1" applyBorder="1" applyAlignment="1" applyProtection="1">
      <alignment horizontal="center" vertical="center"/>
      <protection locked="0"/>
    </xf>
    <xf numFmtId="49" fontId="84" fillId="0" borderId="94" xfId="45" applyNumberFormat="1" applyFont="1" applyBorder="1" applyAlignment="1" applyProtection="1">
      <alignment horizontal="center" vertical="center"/>
      <protection locked="0"/>
    </xf>
    <xf numFmtId="0" fontId="80" fillId="0" borderId="65" xfId="45" applyFont="1" applyBorder="1" applyAlignment="1">
      <alignment horizontal="center" vertical="center"/>
    </xf>
    <xf numFmtId="0" fontId="80" fillId="0" borderId="20" xfId="45" applyFont="1" applyBorder="1" applyAlignment="1">
      <alignment horizontal="center" vertical="center"/>
    </xf>
    <xf numFmtId="0" fontId="80" fillId="0" borderId="95" xfId="45" applyFont="1" applyBorder="1" applyAlignment="1">
      <alignment horizontal="center" vertical="center"/>
    </xf>
    <xf numFmtId="0" fontId="80" fillId="0" borderId="48" xfId="45" applyFont="1" applyBorder="1" applyAlignment="1">
      <alignment horizontal="center" vertical="center"/>
    </xf>
    <xf numFmtId="0" fontId="80" fillId="0" borderId="1" xfId="45" applyFont="1" applyBorder="1" applyAlignment="1">
      <alignment horizontal="center" vertical="center"/>
    </xf>
    <xf numFmtId="0" fontId="80" fillId="0" borderId="19" xfId="45" applyFont="1" applyBorder="1" applyAlignment="1">
      <alignment horizontal="center" vertical="center"/>
    </xf>
    <xf numFmtId="0" fontId="80" fillId="0" borderId="96" xfId="45" applyFont="1" applyBorder="1" applyAlignment="1">
      <alignment horizontal="center" vertical="center"/>
    </xf>
    <xf numFmtId="0" fontId="80" fillId="0" borderId="36" xfId="45" applyFont="1" applyBorder="1" applyAlignment="1">
      <alignment horizontal="center" vertical="center"/>
    </xf>
    <xf numFmtId="0" fontId="42" fillId="0" borderId="96" xfId="45" applyFont="1" applyBorder="1" applyAlignment="1">
      <alignment horizontal="center" vertical="center"/>
    </xf>
    <xf numFmtId="0" fontId="42" fillId="0" borderId="20" xfId="45" applyFont="1" applyBorder="1" applyAlignment="1">
      <alignment horizontal="center" vertical="center"/>
    </xf>
    <xf numFmtId="0" fontId="42" fillId="0" borderId="97" xfId="45" applyFont="1" applyBorder="1" applyAlignment="1">
      <alignment horizontal="center" vertical="center"/>
    </xf>
    <xf numFmtId="0" fontId="42" fillId="0" borderId="36" xfId="45" applyFont="1" applyBorder="1" applyAlignment="1">
      <alignment horizontal="center" vertical="center"/>
    </xf>
    <xf numFmtId="0" fontId="42" fillId="0" borderId="1" xfId="45" applyFont="1" applyBorder="1" applyAlignment="1">
      <alignment horizontal="center" vertical="center"/>
    </xf>
    <xf numFmtId="0" fontId="42" fillId="0" borderId="102" xfId="45" applyFont="1" applyBorder="1" applyAlignment="1">
      <alignment horizontal="center" vertical="center"/>
    </xf>
    <xf numFmtId="0" fontId="80" fillId="0" borderId="98" xfId="45" applyFont="1" applyBorder="1" applyAlignment="1">
      <alignment horizontal="center" vertical="center"/>
    </xf>
    <xf numFmtId="0" fontId="80" fillId="0" borderId="97" xfId="45" applyFont="1" applyBorder="1" applyAlignment="1">
      <alignment horizontal="center" vertical="center"/>
    </xf>
    <xf numFmtId="0" fontId="80" fillId="0" borderId="103" xfId="45" applyFont="1" applyBorder="1" applyAlignment="1">
      <alignment horizontal="center" vertical="center"/>
    </xf>
    <xf numFmtId="0" fontId="80" fillId="0" borderId="102" xfId="45" applyFont="1" applyBorder="1" applyAlignment="1">
      <alignment horizontal="center" vertical="center"/>
    </xf>
    <xf numFmtId="0" fontId="17" fillId="0" borderId="45" xfId="46" applyFont="1" applyFill="1" applyBorder="1" applyAlignment="1" applyProtection="1">
      <alignment horizontal="left" vertical="center" shrinkToFit="1"/>
      <protection locked="0"/>
    </xf>
    <xf numFmtId="0" fontId="17" fillId="0" borderId="99" xfId="46" applyFont="1" applyFill="1" applyBorder="1" applyAlignment="1" applyProtection="1">
      <alignment horizontal="left" vertical="center" shrinkToFit="1"/>
      <protection locked="0"/>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2 2" xfId="45"/>
    <cellStyle name="標準_(3) チェックシート③施工上の課題（農政）" xfId="46"/>
    <cellStyle name="良い" xfId="44" builtinId="26" customBuiltin="1"/>
  </cellStyles>
  <dxfs count="6">
    <dxf>
      <fill>
        <patternFill patternType="gray125">
          <bgColor theme="4" tint="0.79989013336588644"/>
        </patternFill>
      </fill>
    </dxf>
    <dxf>
      <fill>
        <patternFill patternType="gray125">
          <bgColor theme="4" tint="0.79989013336588644"/>
        </patternFill>
      </fill>
    </dxf>
    <dxf>
      <fill>
        <patternFill patternType="gray125">
          <bgColor theme="4" tint="0.79989013336588644"/>
        </patternFill>
      </fill>
    </dxf>
    <dxf>
      <fill>
        <patternFill patternType="gray125">
          <bgColor theme="4" tint="0.79989013336588644"/>
        </patternFill>
      </fill>
    </dxf>
    <dxf>
      <fill>
        <patternFill patternType="gray125">
          <bgColor theme="4" tint="0.79989013336588644"/>
        </patternFill>
      </fill>
    </dxf>
    <dxf>
      <fill>
        <patternFill patternType="gray125">
          <bgColor theme="4" tint="0.799890133365886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alcChain" Target="calcChain.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41</xdr:col>
      <xdr:colOff>107156</xdr:colOff>
      <xdr:row>0</xdr:row>
      <xdr:rowOff>119062</xdr:rowOff>
    </xdr:from>
    <xdr:to>
      <xdr:col>46</xdr:col>
      <xdr:colOff>190500</xdr:colOff>
      <xdr:row>2</xdr:row>
      <xdr:rowOff>178593</xdr:rowOff>
    </xdr:to>
    <xdr:sp macro="" textlink="">
      <xdr:nvSpPr>
        <xdr:cNvPr id="2" name="テキスト ボックス 1"/>
        <xdr:cNvSpPr txBox="1"/>
      </xdr:nvSpPr>
      <xdr:spPr>
        <a:xfrm>
          <a:off x="17747456" y="119062"/>
          <a:ext cx="5493544" cy="12882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solidFill>
                <a:srgbClr val="FF0000"/>
              </a:solidFill>
            </a:rPr>
            <a:t>AS</a:t>
          </a:r>
          <a:r>
            <a:rPr kumimoji="1" lang="ja-JP" altLang="en-US" sz="2000">
              <a:solidFill>
                <a:srgbClr val="FF0000"/>
              </a:solidFill>
            </a:rPr>
            <a:t>列以降に計算式等がありますので、削除しないよう注意願います。</a:t>
          </a:r>
          <a:endParaRPr kumimoji="1" lang="en-US" altLang="ja-JP" sz="2000">
            <a:solidFill>
              <a:srgbClr val="FF0000"/>
            </a:solidFill>
          </a:endParaRPr>
        </a:p>
        <a:p>
          <a:pPr>
            <a:lnSpc>
              <a:spcPts val="2500"/>
            </a:lnSpc>
          </a:pPr>
          <a:r>
            <a:rPr kumimoji="1" lang="en-US" altLang="ja-JP" sz="2000">
              <a:solidFill>
                <a:srgbClr val="FF0000"/>
              </a:solidFill>
            </a:rPr>
            <a:t>【</a:t>
          </a:r>
          <a:r>
            <a:rPr kumimoji="1" lang="ja-JP" altLang="en-US" sz="2000">
              <a:solidFill>
                <a:srgbClr val="FF0000"/>
              </a:solidFill>
            </a:rPr>
            <a:t>空知整備課　主査（基盤整備）</a:t>
          </a:r>
          <a:r>
            <a:rPr kumimoji="1" lang="en-US" altLang="ja-JP" sz="2000">
              <a:solidFill>
                <a:srgbClr val="FF0000"/>
              </a:solidFill>
            </a:rPr>
            <a:t>】</a:t>
          </a:r>
          <a:endParaRPr kumimoji="1" lang="ja-JP" altLang="en-US" sz="2000">
            <a:solidFill>
              <a:srgbClr val="FF0000"/>
            </a:solidFill>
          </a:endParaRPr>
        </a:p>
      </xdr:txBody>
    </xdr:sp>
    <xdr:clientData/>
  </xdr:twoCellAnchor>
  <xdr:twoCellAnchor>
    <xdr:from>
      <xdr:col>41</xdr:col>
      <xdr:colOff>190499</xdr:colOff>
      <xdr:row>4</xdr:row>
      <xdr:rowOff>47625</xdr:rowOff>
    </xdr:from>
    <xdr:to>
      <xdr:col>47</xdr:col>
      <xdr:colOff>59531</xdr:colOff>
      <xdr:row>10</xdr:row>
      <xdr:rowOff>11906</xdr:rowOff>
    </xdr:to>
    <xdr:sp macro="" textlink="">
      <xdr:nvSpPr>
        <xdr:cNvPr id="3" name="テキスト ボックス 2"/>
        <xdr:cNvSpPr txBox="1"/>
      </xdr:nvSpPr>
      <xdr:spPr>
        <a:xfrm>
          <a:off x="15620999" y="1321594"/>
          <a:ext cx="5715001" cy="9644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前年度からの変更箇所は朱書きしております。</a:t>
          </a:r>
          <a:endParaRPr kumimoji="1" lang="en-US" altLang="ja-JP" sz="20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17</xdr:col>
          <xdr:colOff>192881</xdr:colOff>
          <xdr:row>0</xdr:row>
          <xdr:rowOff>52388</xdr:rowOff>
        </xdr:from>
        <xdr:to>
          <xdr:col>35</xdr:col>
          <xdr:colOff>1012031</xdr:colOff>
          <xdr:row>1</xdr:row>
          <xdr:rowOff>404813</xdr:rowOff>
        </xdr:to>
        <xdr:pic>
          <xdr:nvPicPr>
            <xdr:cNvPr id="6" name="図 5"/>
            <xdr:cNvPicPr>
              <a:picLocks noChangeAspect="1" noChangeArrowheads="1"/>
              <a:extLst>
                <a:ext uri="{84589F7E-364E-4C9E-8A38-B11213B215E9}">
                  <a14:cameraTool cellRange="施工実績等_R6年度_Ver1!$AA$1:$AN$5" spid="_x0000_s16459"/>
                </a:ext>
              </a:extLst>
            </xdr:cNvPicPr>
          </xdr:nvPicPr>
          <xdr:blipFill>
            <a:blip xmlns:r="http://schemas.openxmlformats.org/officeDocument/2006/relationships" r:embed="rId1"/>
            <a:srcRect/>
            <a:stretch>
              <a:fillRect/>
            </a:stretch>
          </xdr:blipFill>
          <xdr:spPr bwMode="auto">
            <a:xfrm>
              <a:off x="4491037" y="52388"/>
              <a:ext cx="4688682" cy="84058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V20(PC9821)\&#20304;&#34276;\&#36020;&#29983;&#20081;&#20837;\&#20837;&#33337;&#22496;&#38957;&#24185;&#32218;\&#35443;&#32048;&#35373;&#35336;\&#26032;&#31309;&#31639;\&#25913;&#24037;&#201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014_&#32207;&#21512;&#35413;&#20385;\H24&#32207;&#21512;&#35413;&#20385;\&#9314;&#20107;&#21069;&#30331;&#37682;\&#20225;&#26989;&#29992;\&#9312;&#20107;&#21069;&#30331;&#37682;&#34920;&#12304;&#20986;&#24373;&#25152;&#20837;&#21147;&#29992;&#123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V20(PC9821)\&#20304;&#34276;\&#36020;&#29983;&#20081;&#20837;\&#20837;&#33337;&#22496;&#38957;&#24185;&#32218;\&#35443;&#32048;&#35373;&#35336;\&#26032;&#31309;&#31639;\&#26087;&#26465;&#202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NTS\&#35336;&#30011;&#37096;\&#31532;1&#35336;&#30011;&#37096;\&#32654;&#24111;98\&#32654;&#24111;&#21177;&#26524;\&#32654;&#24111;_&#21177;&#26524;&#32207;&#25324;&#12539;&#20316;&#29289;&#21177;&#26524;&#12394;&#1239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014_&#32207;&#21512;&#35413;&#20385;\H22&#32207;&#21512;&#35413;&#20385;\&#35413;&#23450;&#19968;&#35239;&#34920;&#27096;&#24335;\&#37197;&#32622;&#20104;&#23450;&#25216;&#34899;&#32773;%20&#35413;&#20385;&#19968;&#35239;&#34920;&#12522;&#12473;&#12488;&#9675;&#26376;&#65288;&#21271;&#37096;&#65289;&#26032;&#65288;7.30&#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045746\Desktop\&#24179;&#25104;31&#24180;&#24230;&#32207;&#21512;&#35413;&#20385;&#33853;&#26413;&#26041;&#24335;&#12398;&#12460;&#12452;&#12489;&#12521;&#12452;&#12531;&#31561;&#12398;&#35500;&#26126;&#20250;H31.3.25\H31&#20107;&#21069;&#30331;&#37682;\&#20006;&#12409;&#26367;&#12360;&#21069;\&#8251;&#21442;&#32771;H21&#32207;&#21512;&#35413;&#20385;&#32080;&#26524;&#19968;&#35239;&#12304;&#35336;&#30011;&#12479;&#12452;&#12503;(&#21152;&#31639;)&#123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07_kuwa\&#24179;&#25104;19&#24180;&#24230;_&#20116;&#21306;&#31649;&#27700;&#36335;&#31227;&#35373;&#24037;&#20107;\&#24179;&#25104;18&#24180;&#24230;_&#20116;&#21306;&#24066;&#36947;3&#32218;&#12497;&#12452;&#12503;&#12521;&#12452;&#12531;&#31227;&#35373;(&#38283;&#30330;&#35036;&#20767;)\H18&#26032;&#35215;&#12487;&#12540;&#12479;\03_&#25968;&#37327;\033_&#20184;&#24111;&#24037;\&#31649;&#20307;&#24037;&#22303;&#24037;&#35336;&#31639;&#2636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045746\Desktop\&#24179;&#25104;31&#24180;&#24230;&#32207;&#21512;&#35413;&#20385;&#33853;&#26413;&#26041;&#24335;&#12398;&#12460;&#12452;&#12489;&#12521;&#12452;&#12531;&#31561;&#12398;&#35500;&#26126;&#20250;H31.3.25\H31&#20107;&#21069;&#30331;&#37682;\&#20837;&#26413;&#32080;&#26524;&#19968;&#35239;&#12304;&#35430;&#2031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　価"/>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記入例"/>
      <sheetName val="データベースA等級"/>
      <sheetName val="データベースＢ等級"/>
    </sheetNames>
    <sheetDataSet>
      <sheetData sheetId="0" refreshError="1"/>
      <sheetData sheetId="1">
        <row r="3">
          <cell r="A3">
            <v>1</v>
          </cell>
          <cell r="B3">
            <v>155000085</v>
          </cell>
          <cell r="C3" t="str">
            <v>（株）樋口組</v>
          </cell>
          <cell r="D3" t="str">
            <v>ヒグチグミ</v>
          </cell>
          <cell r="E3" t="str">
            <v>代表取締役社長　荒井　收</v>
          </cell>
          <cell r="F3" t="str">
            <v>0164-23-4141</v>
          </cell>
          <cell r="G3" t="str">
            <v>〒074-0008</v>
          </cell>
          <cell r="H3" t="str">
            <v>深川市８条６番２４号</v>
          </cell>
          <cell r="I3">
            <v>28</v>
          </cell>
          <cell r="J3" t="str">
            <v>深川市</v>
          </cell>
          <cell r="K3" t="str">
            <v>B</v>
          </cell>
          <cell r="L3">
            <v>1020</v>
          </cell>
          <cell r="M3">
            <v>929</v>
          </cell>
          <cell r="N3">
            <v>91</v>
          </cell>
          <cell r="O3">
            <v>19</v>
          </cell>
          <cell r="P3" t="str">
            <v>B</v>
          </cell>
          <cell r="Q3" t="str">
            <v>A</v>
          </cell>
          <cell r="R3">
            <v>1</v>
          </cell>
          <cell r="S3">
            <v>1</v>
          </cell>
          <cell r="T3">
            <v>1</v>
          </cell>
          <cell r="U3" t="str">
            <v>*</v>
          </cell>
          <cell r="V3" t="str">
            <v>*</v>
          </cell>
          <cell r="W3" t="str">
            <v>*</v>
          </cell>
          <cell r="X3" t="str">
            <v>*</v>
          </cell>
          <cell r="Y3" t="str">
            <v>*</v>
          </cell>
          <cell r="Z3" t="str">
            <v>*</v>
          </cell>
          <cell r="AA3" t="str">
            <v>*</v>
          </cell>
          <cell r="AB3" t="str">
            <v>*</v>
          </cell>
          <cell r="AC3" t="str">
            <v>2011/03/14</v>
          </cell>
          <cell r="AD3" t="str">
            <v>2011/03/14</v>
          </cell>
          <cell r="AE3" t="str">
            <v>北部</v>
          </cell>
        </row>
        <row r="4">
          <cell r="A4">
            <v>2</v>
          </cell>
          <cell r="B4">
            <v>155000193</v>
          </cell>
          <cell r="C4" t="str">
            <v>小川組土建（株）</v>
          </cell>
          <cell r="D4" t="str">
            <v>オガワグミドケン</v>
          </cell>
          <cell r="E4" t="str">
            <v>代表取締役　小川　広見</v>
          </cell>
          <cell r="F4" t="str">
            <v>0164-22-1234</v>
          </cell>
          <cell r="G4" t="str">
            <v>〒074-0013</v>
          </cell>
          <cell r="H4" t="str">
            <v>深川市文光町８番３３号</v>
          </cell>
          <cell r="I4">
            <v>28</v>
          </cell>
          <cell r="J4" t="str">
            <v>深川市</v>
          </cell>
          <cell r="K4" t="str">
            <v>B</v>
          </cell>
          <cell r="L4">
            <v>962</v>
          </cell>
          <cell r="M4">
            <v>865</v>
          </cell>
          <cell r="N4">
            <v>97</v>
          </cell>
          <cell r="O4">
            <v>23</v>
          </cell>
          <cell r="P4" t="str">
            <v>B</v>
          </cell>
          <cell r="Q4" t="str">
            <v>A</v>
          </cell>
          <cell r="R4" t="str">
            <v>C</v>
          </cell>
          <cell r="S4">
            <v>1</v>
          </cell>
          <cell r="T4">
            <v>1</v>
          </cell>
          <cell r="U4" t="str">
            <v>*</v>
          </cell>
          <cell r="V4" t="str">
            <v>*</v>
          </cell>
          <cell r="W4" t="str">
            <v>*</v>
          </cell>
          <cell r="X4" t="str">
            <v>*</v>
          </cell>
          <cell r="Y4" t="str">
            <v>*</v>
          </cell>
          <cell r="Z4" t="str">
            <v>*</v>
          </cell>
          <cell r="AA4" t="str">
            <v>*</v>
          </cell>
          <cell r="AB4" t="str">
            <v>*</v>
          </cell>
          <cell r="AC4" t="str">
            <v>*</v>
          </cell>
          <cell r="AD4" t="str">
            <v>*</v>
          </cell>
          <cell r="AE4" t="str">
            <v>*</v>
          </cell>
          <cell r="AF4" t="str">
            <v>*</v>
          </cell>
          <cell r="AG4" t="str">
            <v>2011/03/14</v>
          </cell>
          <cell r="AH4" t="str">
            <v>2011/03/14</v>
          </cell>
          <cell r="AI4" t="str">
            <v>北部</v>
          </cell>
        </row>
        <row r="5">
          <cell r="A5">
            <v>3</v>
          </cell>
          <cell r="B5">
            <v>155000468</v>
          </cell>
          <cell r="C5" t="str">
            <v>北垣建設工業（株）</v>
          </cell>
          <cell r="D5" t="str">
            <v>キタガキケンセツコウギョウ</v>
          </cell>
          <cell r="E5" t="str">
            <v>代表取締役社長　北垣　威史</v>
          </cell>
          <cell r="F5" t="str">
            <v>0164-33-2126</v>
          </cell>
          <cell r="G5" t="str">
            <v>〒078-2100</v>
          </cell>
          <cell r="H5" t="str">
            <v>秩父別町１８７３</v>
          </cell>
          <cell r="I5">
            <v>314</v>
          </cell>
          <cell r="J5" t="str">
            <v>秩父別町</v>
          </cell>
          <cell r="K5" t="str">
            <v>B</v>
          </cell>
          <cell r="L5">
            <v>970</v>
          </cell>
          <cell r="M5">
            <v>894</v>
          </cell>
          <cell r="N5">
            <v>76</v>
          </cell>
          <cell r="O5">
            <v>16</v>
          </cell>
          <cell r="P5" t="str">
            <v>B</v>
          </cell>
          <cell r="Q5" t="str">
            <v>A</v>
          </cell>
          <cell r="R5" t="str">
            <v>B</v>
          </cell>
          <cell r="S5">
            <v>1</v>
          </cell>
          <cell r="T5">
            <v>1</v>
          </cell>
          <cell r="U5">
            <v>1</v>
          </cell>
          <cell r="V5">
            <v>1</v>
          </cell>
          <cell r="W5">
            <v>1</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2011/03/14</v>
          </cell>
          <cell r="BA5" t="str">
            <v>2011/03/14</v>
          </cell>
          <cell r="BB5" t="str">
            <v>北部</v>
          </cell>
        </row>
        <row r="6">
          <cell r="A6">
            <v>4</v>
          </cell>
          <cell r="B6">
            <v>155000494</v>
          </cell>
          <cell r="C6" t="str">
            <v>（株）北興建設</v>
          </cell>
          <cell r="D6" t="str">
            <v>ホッコウケンセツ</v>
          </cell>
          <cell r="E6" t="str">
            <v>代表取締役　藤井　雅仁</v>
          </cell>
          <cell r="F6" t="str">
            <v>0164-34-2131</v>
          </cell>
          <cell r="G6" t="str">
            <v>〒078-2516</v>
          </cell>
          <cell r="H6" t="str">
            <v>北竜町西川１５番地の３７</v>
          </cell>
          <cell r="I6">
            <v>317</v>
          </cell>
          <cell r="J6" t="str">
            <v>北竜町</v>
          </cell>
          <cell r="K6" t="str">
            <v>B</v>
          </cell>
          <cell r="L6">
            <v>1004</v>
          </cell>
          <cell r="M6">
            <v>921</v>
          </cell>
          <cell r="N6">
            <v>83</v>
          </cell>
          <cell r="O6">
            <v>23</v>
          </cell>
          <cell r="P6" t="str">
            <v>B</v>
          </cell>
          <cell r="Q6" t="str">
            <v>B</v>
          </cell>
          <cell r="R6" t="str">
            <v>B</v>
          </cell>
          <cell r="S6">
            <v>1</v>
          </cell>
          <cell r="T6">
            <v>1</v>
          </cell>
          <cell r="U6" t="str">
            <v>*</v>
          </cell>
          <cell r="V6" t="str">
            <v>*</v>
          </cell>
          <cell r="W6" t="str">
            <v>*</v>
          </cell>
          <cell r="X6" t="str">
            <v>*</v>
          </cell>
          <cell r="Y6" t="str">
            <v>*</v>
          </cell>
          <cell r="Z6" t="str">
            <v>*</v>
          </cell>
          <cell r="AA6" t="str">
            <v>*</v>
          </cell>
          <cell r="AB6" t="str">
            <v>*</v>
          </cell>
          <cell r="AC6" t="str">
            <v>2011/03/14</v>
          </cell>
          <cell r="AD6" t="str">
            <v>2011/03/14</v>
          </cell>
          <cell r="AE6" t="str">
            <v>北部</v>
          </cell>
        </row>
        <row r="7">
          <cell r="A7">
            <v>5</v>
          </cell>
          <cell r="B7">
            <v>155000605</v>
          </cell>
          <cell r="C7" t="str">
            <v>むらかみ建設（株）</v>
          </cell>
          <cell r="D7" t="str">
            <v>ムラカミケンセツ</v>
          </cell>
          <cell r="E7" t="str">
            <v>代表取締役　村上　純一</v>
          </cell>
          <cell r="F7" t="str">
            <v>0125-32-2146</v>
          </cell>
          <cell r="G7" t="str">
            <v>〒079-1101</v>
          </cell>
          <cell r="H7" t="str">
            <v>赤平市共和町１９９番地</v>
          </cell>
          <cell r="I7">
            <v>18</v>
          </cell>
          <cell r="J7" t="str">
            <v>赤平市</v>
          </cell>
          <cell r="K7" t="str">
            <v>B</v>
          </cell>
          <cell r="L7">
            <v>971</v>
          </cell>
          <cell r="M7">
            <v>914</v>
          </cell>
          <cell r="N7">
            <v>57</v>
          </cell>
          <cell r="O7">
            <v>13</v>
          </cell>
          <cell r="P7" t="str">
            <v>B</v>
          </cell>
          <cell r="Q7" t="str">
            <v>A</v>
          </cell>
          <cell r="R7">
            <v>1</v>
          </cell>
          <cell r="S7" t="str">
            <v>*</v>
          </cell>
          <cell r="T7" t="str">
            <v>*</v>
          </cell>
          <cell r="U7" t="str">
            <v>*</v>
          </cell>
          <cell r="V7" t="str">
            <v>*</v>
          </cell>
          <cell r="W7" t="str">
            <v>*</v>
          </cell>
          <cell r="X7" t="str">
            <v>2011/03/14</v>
          </cell>
          <cell r="Y7" t="str">
            <v>2011/03/14</v>
          </cell>
          <cell r="Z7" t="str">
            <v>北部</v>
          </cell>
        </row>
        <row r="8">
          <cell r="A8">
            <v>6</v>
          </cell>
          <cell r="B8">
            <v>155000688</v>
          </cell>
          <cell r="C8" t="str">
            <v>塩見建設（株）</v>
          </cell>
          <cell r="D8" t="str">
            <v>シオミケンセツ</v>
          </cell>
          <cell r="E8" t="str">
            <v>代表取締役　山本　勝利</v>
          </cell>
          <cell r="F8" t="str">
            <v>0164-34-2089</v>
          </cell>
          <cell r="G8" t="str">
            <v>〒078-2512</v>
          </cell>
          <cell r="H8" t="str">
            <v>北竜町和３１番地の４</v>
          </cell>
          <cell r="I8">
            <v>317</v>
          </cell>
          <cell r="J8" t="str">
            <v>北竜町</v>
          </cell>
          <cell r="K8" t="str">
            <v>B</v>
          </cell>
          <cell r="L8">
            <v>986</v>
          </cell>
          <cell r="M8">
            <v>913</v>
          </cell>
          <cell r="N8">
            <v>73</v>
          </cell>
          <cell r="O8">
            <v>13</v>
          </cell>
          <cell r="P8">
            <v>1</v>
          </cell>
          <cell r="Q8" t="str">
            <v>*</v>
          </cell>
          <cell r="R8" t="str">
            <v>*</v>
          </cell>
          <cell r="S8" t="str">
            <v>*</v>
          </cell>
          <cell r="T8" t="str">
            <v>*</v>
          </cell>
          <cell r="U8" t="str">
            <v>*</v>
          </cell>
          <cell r="V8" t="str">
            <v>*</v>
          </cell>
          <cell r="W8" t="str">
            <v>*</v>
          </cell>
          <cell r="X8" t="str">
            <v>*</v>
          </cell>
          <cell r="Y8" t="str">
            <v>2011/03/14</v>
          </cell>
          <cell r="Z8" t="str">
            <v>2011/03/14</v>
          </cell>
          <cell r="AA8" t="str">
            <v>北部</v>
          </cell>
        </row>
        <row r="9">
          <cell r="A9">
            <v>7</v>
          </cell>
          <cell r="B9">
            <v>155000690</v>
          </cell>
          <cell r="C9" t="str">
            <v>（株）藤岡建設</v>
          </cell>
          <cell r="D9" t="str">
            <v>フジオカケンセツ</v>
          </cell>
          <cell r="E9" t="str">
            <v>代表取締役社長　藤岡　紀元</v>
          </cell>
          <cell r="F9" t="str">
            <v>0164-34-2231</v>
          </cell>
          <cell r="G9" t="str">
            <v>〒078-2512</v>
          </cell>
          <cell r="H9" t="str">
            <v>北竜町和１９番地の７</v>
          </cell>
          <cell r="I9">
            <v>317</v>
          </cell>
          <cell r="J9" t="str">
            <v>北竜町</v>
          </cell>
          <cell r="K9" t="str">
            <v>B</v>
          </cell>
          <cell r="L9">
            <v>1087</v>
          </cell>
          <cell r="M9">
            <v>984</v>
          </cell>
          <cell r="N9">
            <v>103</v>
          </cell>
          <cell r="O9">
            <v>31</v>
          </cell>
          <cell r="P9" t="str">
            <v>A</v>
          </cell>
          <cell r="Q9">
            <v>1</v>
          </cell>
          <cell r="R9" t="str">
            <v>*</v>
          </cell>
          <cell r="S9" t="str">
            <v>*</v>
          </cell>
          <cell r="T9" t="str">
            <v>*</v>
          </cell>
          <cell r="U9" t="str">
            <v>*</v>
          </cell>
          <cell r="V9" t="str">
            <v>*</v>
          </cell>
          <cell r="W9" t="str">
            <v>*</v>
          </cell>
          <cell r="X9" t="str">
            <v>*</v>
          </cell>
          <cell r="Y9" t="str">
            <v>*</v>
          </cell>
          <cell r="Z9" t="str">
            <v>2011/03/14</v>
          </cell>
          <cell r="AA9" t="str">
            <v>2011/03/14</v>
          </cell>
          <cell r="AB9" t="str">
            <v>北部</v>
          </cell>
        </row>
        <row r="10">
          <cell r="A10">
            <v>8</v>
          </cell>
          <cell r="B10">
            <v>155000742</v>
          </cell>
          <cell r="C10" t="str">
            <v>平建設（株）</v>
          </cell>
          <cell r="D10" t="str">
            <v>タイラケンセツ</v>
          </cell>
          <cell r="E10" t="str">
            <v>代表取締役　本田　亮二</v>
          </cell>
          <cell r="F10" t="str">
            <v>0164-34-3131</v>
          </cell>
          <cell r="G10" t="str">
            <v>〒078-2512</v>
          </cell>
          <cell r="H10" t="str">
            <v>北竜町和１００番地１４</v>
          </cell>
          <cell r="I10">
            <v>317</v>
          </cell>
          <cell r="J10" t="str">
            <v>北竜町</v>
          </cell>
          <cell r="K10" t="str">
            <v>B</v>
          </cell>
          <cell r="L10">
            <v>951</v>
          </cell>
          <cell r="M10">
            <v>882</v>
          </cell>
          <cell r="N10">
            <v>69</v>
          </cell>
          <cell r="O10">
            <v>13</v>
          </cell>
          <cell r="P10" t="str">
            <v>B</v>
          </cell>
          <cell r="Q10">
            <v>1</v>
          </cell>
          <cell r="R10" t="str">
            <v>*</v>
          </cell>
          <cell r="S10" t="str">
            <v>*</v>
          </cell>
          <cell r="T10" t="str">
            <v>*</v>
          </cell>
          <cell r="U10" t="str">
            <v>*</v>
          </cell>
          <cell r="V10" t="str">
            <v>*</v>
          </cell>
          <cell r="W10" t="str">
            <v>*</v>
          </cell>
          <cell r="X10" t="str">
            <v>*</v>
          </cell>
          <cell r="Y10" t="str">
            <v>*</v>
          </cell>
          <cell r="Z10" t="str">
            <v>2011/03/14</v>
          </cell>
          <cell r="AA10" t="str">
            <v>2011/03/14</v>
          </cell>
          <cell r="AB10" t="str">
            <v>北部</v>
          </cell>
        </row>
        <row r="11">
          <cell r="A11">
            <v>9</v>
          </cell>
          <cell r="B11">
            <v>155000776</v>
          </cell>
          <cell r="C11" t="str">
            <v>若林建設（株）</v>
          </cell>
          <cell r="D11" t="str">
            <v>ワカバヤシケンセツ</v>
          </cell>
          <cell r="E11" t="str">
            <v>代表取締役　芳田　美惠子</v>
          </cell>
          <cell r="F11" t="str">
            <v>0164-26-1315</v>
          </cell>
          <cell r="G11" t="str">
            <v>〒074-0004</v>
          </cell>
          <cell r="H11" t="str">
            <v>深川市４条１６番７号</v>
          </cell>
          <cell r="I11">
            <v>28</v>
          </cell>
          <cell r="J11" t="str">
            <v>深川市</v>
          </cell>
          <cell r="K11" t="str">
            <v>B</v>
          </cell>
          <cell r="L11">
            <v>1013</v>
          </cell>
          <cell r="M11">
            <v>926</v>
          </cell>
          <cell r="N11">
            <v>87</v>
          </cell>
          <cell r="O11">
            <v>19</v>
          </cell>
          <cell r="P11" t="str">
            <v>B</v>
          </cell>
          <cell r="Q11" t="str">
            <v>B</v>
          </cell>
          <cell r="R11">
            <v>1</v>
          </cell>
          <cell r="S11" t="str">
            <v>*</v>
          </cell>
          <cell r="T11" t="str">
            <v>*</v>
          </cell>
          <cell r="U11" t="str">
            <v>*</v>
          </cell>
          <cell r="V11" t="str">
            <v>*</v>
          </cell>
          <cell r="W11" t="str">
            <v>*</v>
          </cell>
          <cell r="X11" t="str">
            <v>*</v>
          </cell>
          <cell r="Y11" t="str">
            <v>*</v>
          </cell>
          <cell r="Z11" t="str">
            <v>2011/03/18</v>
          </cell>
          <cell r="AA11" t="str">
            <v>2011/03/14</v>
          </cell>
          <cell r="AB11" t="str">
            <v>北部</v>
          </cell>
        </row>
        <row r="12">
          <cell r="A12">
            <v>10</v>
          </cell>
          <cell r="B12">
            <v>155000842</v>
          </cell>
          <cell r="C12" t="str">
            <v>中村建設（株）</v>
          </cell>
          <cell r="D12" t="str">
            <v>ナカムラケンセツ</v>
          </cell>
          <cell r="E12" t="str">
            <v>代表取締役　中村　幹夫</v>
          </cell>
          <cell r="F12" t="str">
            <v>0164-35-2711</v>
          </cell>
          <cell r="G12" t="str">
            <v>〒078-2222</v>
          </cell>
          <cell r="H12" t="str">
            <v>沼田町沼田３５１番地</v>
          </cell>
          <cell r="I12">
            <v>318</v>
          </cell>
          <cell r="J12" t="str">
            <v>沼田町</v>
          </cell>
          <cell r="K12" t="str">
            <v>B</v>
          </cell>
          <cell r="L12">
            <v>1045</v>
          </cell>
          <cell r="M12">
            <v>966</v>
          </cell>
          <cell r="N12">
            <v>79</v>
          </cell>
          <cell r="O12">
            <v>19</v>
          </cell>
          <cell r="P12" t="str">
            <v>B</v>
          </cell>
          <cell r="Q12" t="str">
            <v>B</v>
          </cell>
          <cell r="R12">
            <v>1</v>
          </cell>
          <cell r="S12" t="str">
            <v>*</v>
          </cell>
          <cell r="T12" t="str">
            <v>*</v>
          </cell>
          <cell r="U12" t="str">
            <v>*</v>
          </cell>
          <cell r="V12" t="str">
            <v>*</v>
          </cell>
          <cell r="W12" t="str">
            <v>*</v>
          </cell>
          <cell r="X12" t="str">
            <v>*</v>
          </cell>
          <cell r="Y12" t="str">
            <v>*</v>
          </cell>
          <cell r="Z12" t="str">
            <v>*</v>
          </cell>
          <cell r="AA12" t="str">
            <v>*</v>
          </cell>
          <cell r="AB12" t="str">
            <v>*</v>
          </cell>
          <cell r="AC12" t="str">
            <v>*</v>
          </cell>
          <cell r="AD12" t="str">
            <v>*</v>
          </cell>
          <cell r="AE12" t="str">
            <v>*</v>
          </cell>
          <cell r="AF12" t="str">
            <v>*</v>
          </cell>
          <cell r="AG12" t="str">
            <v>*</v>
          </cell>
          <cell r="AH12" t="str">
            <v>*</v>
          </cell>
          <cell r="AI12" t="str">
            <v>*</v>
          </cell>
          <cell r="AJ12" t="str">
            <v>*</v>
          </cell>
          <cell r="AK12" t="str">
            <v>*</v>
          </cell>
          <cell r="AL12" t="str">
            <v>*</v>
          </cell>
          <cell r="AM12" t="str">
            <v>*</v>
          </cell>
          <cell r="AN12" t="str">
            <v>*</v>
          </cell>
          <cell r="AO12" t="str">
            <v>*</v>
          </cell>
          <cell r="AP12" t="str">
            <v>*</v>
          </cell>
          <cell r="AQ12" t="str">
            <v>*</v>
          </cell>
          <cell r="AR12" t="str">
            <v>*</v>
          </cell>
          <cell r="AS12" t="str">
            <v>*</v>
          </cell>
          <cell r="AT12" t="str">
            <v>*</v>
          </cell>
          <cell r="AU12" t="str">
            <v>2011/03/14</v>
          </cell>
          <cell r="AV12" t="str">
            <v>2011/03/14</v>
          </cell>
          <cell r="AW12" t="str">
            <v>北部</v>
          </cell>
        </row>
        <row r="13">
          <cell r="A13">
            <v>11</v>
          </cell>
          <cell r="B13">
            <v>155000896</v>
          </cell>
          <cell r="C13" t="str">
            <v>道央開発（株）</v>
          </cell>
          <cell r="D13" t="str">
            <v>ドウオウカイハツ</v>
          </cell>
          <cell r="E13" t="str">
            <v>代表取締役　杉山　一成</v>
          </cell>
          <cell r="F13" t="str">
            <v>0164-22-1241</v>
          </cell>
          <cell r="G13" t="str">
            <v>〒074-0003</v>
          </cell>
          <cell r="H13" t="str">
            <v>深川市３条１９番３７号</v>
          </cell>
          <cell r="I13">
            <v>28</v>
          </cell>
          <cell r="J13" t="str">
            <v>深川市</v>
          </cell>
          <cell r="K13" t="str">
            <v>B</v>
          </cell>
          <cell r="L13">
            <v>966</v>
          </cell>
          <cell r="M13">
            <v>897</v>
          </cell>
          <cell r="N13">
            <v>69</v>
          </cell>
          <cell r="O13">
            <v>13</v>
          </cell>
          <cell r="P13">
            <v>1</v>
          </cell>
          <cell r="Q13" t="str">
            <v>*</v>
          </cell>
          <cell r="R13" t="str">
            <v>*</v>
          </cell>
          <cell r="S13" t="str">
            <v>*</v>
          </cell>
          <cell r="T13" t="str">
            <v>2011/03/14</v>
          </cell>
          <cell r="U13" t="str">
            <v>2011/03/14</v>
          </cell>
          <cell r="V13" t="str">
            <v>北部</v>
          </cell>
        </row>
        <row r="14">
          <cell r="A14">
            <v>12</v>
          </cell>
          <cell r="B14">
            <v>155000900</v>
          </cell>
          <cell r="C14" t="str">
            <v>（株）新谷宍戸建設</v>
          </cell>
          <cell r="D14" t="str">
            <v>シンタニシシドケンセツ</v>
          </cell>
          <cell r="E14" t="str">
            <v>代表取締役　新谷　悟</v>
          </cell>
          <cell r="F14" t="str">
            <v>0125-22-4050</v>
          </cell>
          <cell r="G14" t="str">
            <v>〒073-0042</v>
          </cell>
          <cell r="H14" t="str">
            <v>滝川市泉町１３５番地１</v>
          </cell>
          <cell r="I14">
            <v>25</v>
          </cell>
          <cell r="J14" t="str">
            <v>滝川市</v>
          </cell>
          <cell r="K14" t="str">
            <v>B</v>
          </cell>
          <cell r="L14">
            <v>958</v>
          </cell>
          <cell r="M14">
            <v>873</v>
          </cell>
          <cell r="N14">
            <v>85</v>
          </cell>
          <cell r="O14">
            <v>13</v>
          </cell>
          <cell r="P14" t="str">
            <v>B</v>
          </cell>
          <cell r="Q14">
            <v>1</v>
          </cell>
          <cell r="R14" t="str">
            <v>*</v>
          </cell>
          <cell r="S14" t="str">
            <v>*</v>
          </cell>
          <cell r="T14" t="str">
            <v>*</v>
          </cell>
          <cell r="U14" t="str">
            <v>2011/03/14</v>
          </cell>
          <cell r="V14" t="str">
            <v>2011/03/14</v>
          </cell>
          <cell r="W14" t="str">
            <v>北部</v>
          </cell>
        </row>
        <row r="15">
          <cell r="A15">
            <v>13</v>
          </cell>
          <cell r="B15">
            <v>155000931</v>
          </cell>
          <cell r="C15" t="str">
            <v>富岡産業（株）</v>
          </cell>
          <cell r="D15" t="str">
            <v>トミオカサンギョウ</v>
          </cell>
          <cell r="E15" t="str">
            <v>代表取締役　富岡　正幸</v>
          </cell>
          <cell r="F15" t="str">
            <v>0164-22-7184</v>
          </cell>
          <cell r="G15" t="str">
            <v>〒074-0002</v>
          </cell>
          <cell r="H15" t="str">
            <v>深川市２条２３番１５号</v>
          </cell>
          <cell r="I15">
            <v>28</v>
          </cell>
          <cell r="J15" t="str">
            <v>深川市</v>
          </cell>
          <cell r="K15" t="str">
            <v>B</v>
          </cell>
          <cell r="L15">
            <v>1010</v>
          </cell>
          <cell r="M15">
            <v>927</v>
          </cell>
          <cell r="N15">
            <v>83</v>
          </cell>
          <cell r="O15">
            <v>19</v>
          </cell>
          <cell r="P15" t="str">
            <v>B</v>
          </cell>
          <cell r="Q15">
            <v>1</v>
          </cell>
          <cell r="R15" t="str">
            <v>*</v>
          </cell>
          <cell r="S15" t="str">
            <v>*</v>
          </cell>
          <cell r="T15" t="str">
            <v>*</v>
          </cell>
          <cell r="U15" t="str">
            <v>*</v>
          </cell>
          <cell r="V15" t="str">
            <v>*</v>
          </cell>
          <cell r="W15" t="str">
            <v>*</v>
          </cell>
          <cell r="X15" t="str">
            <v>2011/03/14</v>
          </cell>
          <cell r="Y15" t="str">
            <v>2011/03/14</v>
          </cell>
          <cell r="Z15" t="str">
            <v>北部</v>
          </cell>
        </row>
        <row r="16">
          <cell r="A16">
            <v>14</v>
          </cell>
          <cell r="B16">
            <v>155000932</v>
          </cell>
          <cell r="C16" t="str">
            <v>光栄建設工業（株）</v>
          </cell>
          <cell r="D16" t="str">
            <v>コウエイケンセツコウギョウ</v>
          </cell>
          <cell r="E16" t="str">
            <v>代表取締役　佐藤　光司</v>
          </cell>
          <cell r="F16" t="str">
            <v>0164-27-2121</v>
          </cell>
          <cell r="G16" t="str">
            <v>〒074-0141</v>
          </cell>
          <cell r="H16" t="str">
            <v>深川市多度志２３７番地１</v>
          </cell>
          <cell r="I16">
            <v>28</v>
          </cell>
          <cell r="J16" t="str">
            <v>深川市</v>
          </cell>
          <cell r="K16" t="str">
            <v>B</v>
          </cell>
          <cell r="L16">
            <v>1038</v>
          </cell>
          <cell r="M16">
            <v>951</v>
          </cell>
          <cell r="N16">
            <v>87</v>
          </cell>
          <cell r="O16">
            <v>19</v>
          </cell>
          <cell r="P16" t="str">
            <v>B</v>
          </cell>
          <cell r="Q16" t="str">
            <v>B</v>
          </cell>
          <cell r="R16" t="str">
            <v>B</v>
          </cell>
          <cell r="S16">
            <v>1</v>
          </cell>
          <cell r="T16">
            <v>1</v>
          </cell>
          <cell r="U16" t="str">
            <v>*</v>
          </cell>
          <cell r="V16" t="str">
            <v>*</v>
          </cell>
          <cell r="W16" t="str">
            <v>*</v>
          </cell>
          <cell r="X16" t="str">
            <v>*</v>
          </cell>
          <cell r="Y16" t="str">
            <v>*</v>
          </cell>
          <cell r="Z16" t="str">
            <v>*</v>
          </cell>
          <cell r="AA16" t="str">
            <v>*</v>
          </cell>
          <cell r="AB16" t="str">
            <v>*</v>
          </cell>
          <cell r="AC16" t="str">
            <v>2011/03/14</v>
          </cell>
          <cell r="AD16" t="str">
            <v>2011/03/14</v>
          </cell>
          <cell r="AE16" t="str">
            <v>北部</v>
          </cell>
        </row>
        <row r="17">
          <cell r="A17">
            <v>15</v>
          </cell>
          <cell r="B17">
            <v>155000957</v>
          </cell>
          <cell r="C17" t="str">
            <v>興和建設（株）</v>
          </cell>
          <cell r="D17" t="str">
            <v>コウワケンセツ</v>
          </cell>
          <cell r="E17" t="str">
            <v>取締役社長　井上　國弘</v>
          </cell>
          <cell r="F17" t="str">
            <v>0164-33-2262</v>
          </cell>
          <cell r="G17" t="str">
            <v>〒078-2102</v>
          </cell>
          <cell r="H17" t="str">
            <v>秩父別町１３１２番地</v>
          </cell>
          <cell r="I17">
            <v>314</v>
          </cell>
          <cell r="J17" t="str">
            <v>秩父別町</v>
          </cell>
          <cell r="K17" t="str">
            <v>B</v>
          </cell>
          <cell r="L17">
            <v>966</v>
          </cell>
          <cell r="M17">
            <v>889</v>
          </cell>
          <cell r="N17">
            <v>77</v>
          </cell>
          <cell r="O17">
            <v>13</v>
          </cell>
          <cell r="P17" t="str">
            <v>C</v>
          </cell>
          <cell r="Q17">
            <v>1</v>
          </cell>
          <cell r="R17">
            <v>1</v>
          </cell>
          <cell r="S17" t="str">
            <v>*</v>
          </cell>
          <cell r="T17" t="str">
            <v>*</v>
          </cell>
          <cell r="U17" t="str">
            <v>*</v>
          </cell>
          <cell r="V17" t="str">
            <v>*</v>
          </cell>
          <cell r="W17" t="str">
            <v>*</v>
          </cell>
          <cell r="X17" t="str">
            <v>*</v>
          </cell>
          <cell r="Y17" t="str">
            <v>2011/03/14</v>
          </cell>
          <cell r="Z17" t="str">
            <v>2011/03/14</v>
          </cell>
          <cell r="AA17" t="str">
            <v>北部</v>
          </cell>
        </row>
        <row r="18">
          <cell r="A18">
            <v>16</v>
          </cell>
          <cell r="B18">
            <v>155001354</v>
          </cell>
          <cell r="C18" t="str">
            <v>双葉建設産業（株）</v>
          </cell>
          <cell r="D18" t="str">
            <v>フタバケンセツサンギョウ</v>
          </cell>
          <cell r="E18" t="str">
            <v>代表取締役　浅井　富雄</v>
          </cell>
          <cell r="F18" t="str">
            <v>0124-22-3693</v>
          </cell>
          <cell r="G18" t="str">
            <v>〒075-0006</v>
          </cell>
          <cell r="H18" t="str">
            <v>芦別市北６条西２丁目９番地の１１</v>
          </cell>
          <cell r="I18">
            <v>16</v>
          </cell>
          <cell r="J18" t="str">
            <v>芦別市</v>
          </cell>
          <cell r="K18" t="str">
            <v>B</v>
          </cell>
          <cell r="L18">
            <v>961</v>
          </cell>
          <cell r="M18">
            <v>876</v>
          </cell>
          <cell r="N18">
            <v>85</v>
          </cell>
          <cell r="O18">
            <v>13</v>
          </cell>
          <cell r="P18" t="str">
            <v>B</v>
          </cell>
          <cell r="Q18" t="str">
            <v>B</v>
          </cell>
          <cell r="R18">
            <v>1</v>
          </cell>
          <cell r="S18">
            <v>1</v>
          </cell>
          <cell r="T18" t="str">
            <v>*</v>
          </cell>
          <cell r="U18" t="str">
            <v>*</v>
          </cell>
          <cell r="V18" t="str">
            <v>*</v>
          </cell>
          <cell r="W18" t="str">
            <v>*</v>
          </cell>
          <cell r="X18" t="str">
            <v>*</v>
          </cell>
          <cell r="Y18" t="str">
            <v>*</v>
          </cell>
          <cell r="Z18" t="str">
            <v>*</v>
          </cell>
          <cell r="AA18" t="str">
            <v>*</v>
          </cell>
          <cell r="AB18" t="str">
            <v>2011/03/14</v>
          </cell>
          <cell r="AC18" t="str">
            <v>2011/03/14</v>
          </cell>
          <cell r="AD18" t="str">
            <v>北部</v>
          </cell>
        </row>
        <row r="19">
          <cell r="A19">
            <v>17</v>
          </cell>
          <cell r="B19">
            <v>155001854</v>
          </cell>
          <cell r="C19" t="str">
            <v>居林遠藤建設（株）</v>
          </cell>
          <cell r="D19" t="str">
            <v>イバヤシエンドウケンセツ</v>
          </cell>
          <cell r="E19" t="str">
            <v>代表取締役　中村　洋征</v>
          </cell>
          <cell r="F19" t="str">
            <v>0125-23-1334</v>
          </cell>
          <cell r="G19" t="str">
            <v>〒073-0025</v>
          </cell>
          <cell r="H19" t="str">
            <v>滝川市流通団地３丁目７番１４号</v>
          </cell>
          <cell r="I19">
            <v>25</v>
          </cell>
          <cell r="J19" t="str">
            <v>滝川市</v>
          </cell>
          <cell r="K19" t="str">
            <v>B</v>
          </cell>
          <cell r="L19">
            <v>1026</v>
          </cell>
          <cell r="M19">
            <v>945</v>
          </cell>
          <cell r="N19">
            <v>81</v>
          </cell>
          <cell r="O19">
            <v>13</v>
          </cell>
          <cell r="P19" t="str">
            <v>B</v>
          </cell>
          <cell r="Q19" t="str">
            <v>B</v>
          </cell>
          <cell r="R19" t="str">
            <v>A</v>
          </cell>
          <cell r="S19">
            <v>1</v>
          </cell>
          <cell r="T19">
            <v>1</v>
          </cell>
          <cell r="U19" t="str">
            <v>*</v>
          </cell>
          <cell r="V19" t="str">
            <v>*</v>
          </cell>
          <cell r="W19" t="str">
            <v>*</v>
          </cell>
          <cell r="X19" t="str">
            <v>*</v>
          </cell>
          <cell r="Y19" t="str">
            <v>*</v>
          </cell>
          <cell r="Z19" t="str">
            <v>*</v>
          </cell>
          <cell r="AA19" t="str">
            <v>*</v>
          </cell>
          <cell r="AB19" t="str">
            <v>*</v>
          </cell>
          <cell r="AC19" t="str">
            <v>2011/03/18</v>
          </cell>
          <cell r="AD19" t="str">
            <v>2011/03/14</v>
          </cell>
          <cell r="AE19" t="str">
            <v>北部</v>
          </cell>
        </row>
        <row r="20">
          <cell r="A20">
            <v>18</v>
          </cell>
          <cell r="B20">
            <v>155003310</v>
          </cell>
          <cell r="C20" t="str">
            <v>笹木産業（株）</v>
          </cell>
          <cell r="D20" t="str">
            <v>ササキサンギョウ</v>
          </cell>
          <cell r="E20" t="str">
            <v>代表取締役　笹木　信弘</v>
          </cell>
          <cell r="F20" t="str">
            <v>0125-24-6295</v>
          </cell>
          <cell r="G20" t="str">
            <v>〒073-0025</v>
          </cell>
          <cell r="H20" t="str">
            <v>滝川市流通団地２丁目４番３９号</v>
          </cell>
          <cell r="I20">
            <v>25</v>
          </cell>
          <cell r="J20" t="str">
            <v>滝川市</v>
          </cell>
          <cell r="K20" t="str">
            <v>B</v>
          </cell>
          <cell r="L20">
            <v>976</v>
          </cell>
          <cell r="M20">
            <v>888</v>
          </cell>
          <cell r="N20">
            <v>88</v>
          </cell>
          <cell r="O20">
            <v>16</v>
          </cell>
          <cell r="P20" t="str">
            <v>B</v>
          </cell>
          <cell r="Q20" t="str">
            <v>B</v>
          </cell>
          <cell r="R20" t="str">
            <v>A</v>
          </cell>
          <cell r="S20">
            <v>1</v>
          </cell>
          <cell r="T20">
            <v>1</v>
          </cell>
          <cell r="U20">
            <v>1</v>
          </cell>
          <cell r="V20" t="str">
            <v>*</v>
          </cell>
          <cell r="W20" t="str">
            <v>*</v>
          </cell>
          <cell r="X20" t="str">
            <v>*</v>
          </cell>
          <cell r="Y20" t="str">
            <v>*</v>
          </cell>
          <cell r="Z20" t="str">
            <v>*</v>
          </cell>
          <cell r="AA20" t="str">
            <v>*</v>
          </cell>
          <cell r="AB20" t="str">
            <v>*</v>
          </cell>
          <cell r="AC20" t="str">
            <v>*</v>
          </cell>
          <cell r="AD20" t="str">
            <v>*</v>
          </cell>
          <cell r="AE20" t="str">
            <v>*</v>
          </cell>
          <cell r="AF20" t="str">
            <v>*</v>
          </cell>
          <cell r="AG20" t="str">
            <v>*</v>
          </cell>
          <cell r="AH20" t="str">
            <v>*</v>
          </cell>
          <cell r="AI20" t="str">
            <v>*</v>
          </cell>
          <cell r="AJ20" t="str">
            <v>*</v>
          </cell>
          <cell r="AK20" t="str">
            <v>*</v>
          </cell>
          <cell r="AL20" t="str">
            <v>*</v>
          </cell>
          <cell r="AM20" t="str">
            <v>*</v>
          </cell>
          <cell r="AN20" t="str">
            <v>*</v>
          </cell>
          <cell r="AO20" t="str">
            <v>*</v>
          </cell>
          <cell r="AP20" t="str">
            <v>*</v>
          </cell>
          <cell r="AQ20" t="str">
            <v>*</v>
          </cell>
          <cell r="AR20" t="str">
            <v>*</v>
          </cell>
          <cell r="AS20" t="str">
            <v>*</v>
          </cell>
          <cell r="AT20" t="str">
            <v>*</v>
          </cell>
          <cell r="AU20" t="str">
            <v>*</v>
          </cell>
          <cell r="AV20" t="str">
            <v>*</v>
          </cell>
          <cell r="AW20" t="str">
            <v>*</v>
          </cell>
          <cell r="AX20" t="str">
            <v>2011/03/14</v>
          </cell>
          <cell r="AY20" t="str">
            <v>2011/03/14</v>
          </cell>
          <cell r="AZ20" t="str">
            <v>北部</v>
          </cell>
        </row>
        <row r="21">
          <cell r="A21">
            <v>19</v>
          </cell>
          <cell r="B21">
            <v>155003540</v>
          </cell>
          <cell r="C21" t="str">
            <v>日本緑化施設（株）</v>
          </cell>
          <cell r="D21" t="str">
            <v>ニホンリョクカシセツ</v>
          </cell>
          <cell r="E21" t="str">
            <v>代表取締役　松井　弘之</v>
          </cell>
          <cell r="F21" t="str">
            <v>0125-24-7128</v>
          </cell>
          <cell r="G21" t="str">
            <v>〒073-0044</v>
          </cell>
          <cell r="H21" t="str">
            <v>滝川市西町７丁目１番３２号</v>
          </cell>
          <cell r="I21">
            <v>25</v>
          </cell>
          <cell r="J21" t="str">
            <v>滝川市</v>
          </cell>
          <cell r="K21" t="str">
            <v>B</v>
          </cell>
          <cell r="L21">
            <v>945</v>
          </cell>
          <cell r="M21">
            <v>877</v>
          </cell>
          <cell r="N21">
            <v>3</v>
          </cell>
          <cell r="O21">
            <v>3</v>
          </cell>
          <cell r="P21" t="str">
            <v>A</v>
          </cell>
          <cell r="Q21">
            <v>1</v>
          </cell>
          <cell r="R21" t="str">
            <v>*</v>
          </cell>
          <cell r="S21" t="str">
            <v>*</v>
          </cell>
          <cell r="T21" t="str">
            <v>*</v>
          </cell>
          <cell r="U21" t="str">
            <v>*</v>
          </cell>
          <cell r="V21" t="str">
            <v>*</v>
          </cell>
          <cell r="W21" t="str">
            <v>*</v>
          </cell>
          <cell r="X21" t="str">
            <v>*</v>
          </cell>
          <cell r="Y21" t="str">
            <v>*</v>
          </cell>
          <cell r="Z21" t="str">
            <v>*</v>
          </cell>
          <cell r="AA21" t="str">
            <v>*</v>
          </cell>
          <cell r="AB21" t="str">
            <v>*</v>
          </cell>
          <cell r="AC21" t="str">
            <v>*</v>
          </cell>
          <cell r="AD21" t="str">
            <v>*</v>
          </cell>
          <cell r="AE21" t="str">
            <v>*</v>
          </cell>
          <cell r="AF21" t="str">
            <v>*</v>
          </cell>
          <cell r="AG21" t="str">
            <v>*</v>
          </cell>
          <cell r="AH21" t="str">
            <v>*</v>
          </cell>
          <cell r="AI21" t="str">
            <v>*</v>
          </cell>
          <cell r="AJ21" t="str">
            <v>*</v>
          </cell>
          <cell r="AK21" t="str">
            <v>*</v>
          </cell>
          <cell r="AL21" t="str">
            <v>*</v>
          </cell>
          <cell r="AM21" t="str">
            <v>*</v>
          </cell>
          <cell r="AN21" t="str">
            <v>*</v>
          </cell>
          <cell r="AO21" t="str">
            <v>*</v>
          </cell>
          <cell r="AP21" t="str">
            <v>*</v>
          </cell>
          <cell r="AQ21" t="str">
            <v>*</v>
          </cell>
          <cell r="AR21" t="str">
            <v>*</v>
          </cell>
          <cell r="AS21" t="str">
            <v>*</v>
          </cell>
          <cell r="AT21" t="str">
            <v>2011/03/14</v>
          </cell>
          <cell r="AU21" t="str">
            <v>2011/03/14</v>
          </cell>
          <cell r="AV21" t="str">
            <v>北部</v>
          </cell>
        </row>
        <row r="22">
          <cell r="A22">
            <v>20</v>
          </cell>
          <cell r="B22">
            <v>755743003</v>
          </cell>
          <cell r="C22" t="str">
            <v>金山・久保田　経常建設共同企業体</v>
          </cell>
          <cell r="D22" t="str">
            <v>カナヤマクボタ</v>
          </cell>
          <cell r="E22" t="str">
            <v>金山建設（株）</v>
          </cell>
          <cell r="F22" t="str">
            <v>0164-34-3221</v>
          </cell>
          <cell r="G22" t="str">
            <v>〒078-2512</v>
          </cell>
          <cell r="H22" t="str">
            <v>北竜町和字８番地の９</v>
          </cell>
          <cell r="I22">
            <v>317</v>
          </cell>
          <cell r="J22" t="str">
            <v>北竜町</v>
          </cell>
          <cell r="K22" t="str">
            <v>B</v>
          </cell>
          <cell r="L22">
            <v>971</v>
          </cell>
          <cell r="M22">
            <v>905</v>
          </cell>
          <cell r="N22">
            <v>66</v>
          </cell>
          <cell r="O22">
            <v>0</v>
          </cell>
          <cell r="P22" t="str">
            <v>*</v>
          </cell>
          <cell r="Q22" t="str">
            <v>2011/03/25</v>
          </cell>
          <cell r="R22" t="str">
            <v>2011/03/18</v>
          </cell>
          <cell r="S22" t="str">
            <v>155002038</v>
          </cell>
          <cell r="T22" t="str">
            <v>金山建設（株）</v>
          </cell>
          <cell r="U22" t="str">
            <v>農業土木工事</v>
          </cell>
          <cell r="V22" t="str">
            <v>155000473</v>
          </cell>
          <cell r="W22" t="str">
            <v>（株）久保田組</v>
          </cell>
          <cell r="X22" t="str">
            <v>農業土木工事</v>
          </cell>
          <cell r="Y22" t="str">
            <v>2011/03/18</v>
          </cell>
          <cell r="Z22" t="str">
            <v>北部</v>
          </cell>
        </row>
        <row r="23">
          <cell r="A23">
            <v>21</v>
          </cell>
          <cell r="B23">
            <v>155000008</v>
          </cell>
          <cell r="C23" t="str">
            <v>勝井建設工業（株）</v>
          </cell>
          <cell r="D23" t="str">
            <v>カツイケンセツコウギョウ</v>
          </cell>
          <cell r="E23" t="str">
            <v>代表取締役社長　石井　善昭</v>
          </cell>
          <cell r="F23" t="str">
            <v>0126-22-3361</v>
          </cell>
          <cell r="G23" t="str">
            <v>〒079-0181</v>
          </cell>
          <cell r="H23" t="str">
            <v>岩見沢市岡山町１２番地５３</v>
          </cell>
          <cell r="I23">
            <v>10</v>
          </cell>
          <cell r="J23" t="str">
            <v>岩見沢市</v>
          </cell>
          <cell r="K23" t="str">
            <v>B</v>
          </cell>
          <cell r="L23">
            <v>953</v>
          </cell>
          <cell r="M23">
            <v>873</v>
          </cell>
          <cell r="N23">
            <v>80</v>
          </cell>
          <cell r="O23">
            <v>16</v>
          </cell>
          <cell r="P23" t="str">
            <v>A</v>
          </cell>
          <cell r="Q23">
            <v>1</v>
          </cell>
          <cell r="R23" t="str">
            <v>*</v>
          </cell>
          <cell r="S23" t="str">
            <v>*</v>
          </cell>
          <cell r="T23" t="str">
            <v>*</v>
          </cell>
          <cell r="U23" t="str">
            <v>*</v>
          </cell>
          <cell r="V23" t="str">
            <v>*</v>
          </cell>
          <cell r="W23" t="str">
            <v>2011/03/14</v>
          </cell>
          <cell r="X23" t="str">
            <v>2011/03/14</v>
          </cell>
          <cell r="Y23" t="str">
            <v>東部</v>
          </cell>
        </row>
        <row r="24">
          <cell r="A24">
            <v>22</v>
          </cell>
          <cell r="B24">
            <v>155000018</v>
          </cell>
          <cell r="C24" t="str">
            <v>（株）カツイ</v>
          </cell>
          <cell r="D24" t="str">
            <v>カツイ</v>
          </cell>
          <cell r="E24" t="str">
            <v>代表取締役社長　勝井　裕幸</v>
          </cell>
          <cell r="F24" t="str">
            <v>0126-22-2351</v>
          </cell>
          <cell r="G24" t="str">
            <v>〒068-0029</v>
          </cell>
          <cell r="H24" t="str">
            <v>岩見沢市９条西１丁目１０番地１</v>
          </cell>
          <cell r="I24">
            <v>10</v>
          </cell>
          <cell r="J24" t="str">
            <v>岩見沢市</v>
          </cell>
          <cell r="K24" t="str">
            <v>B</v>
          </cell>
          <cell r="L24">
            <v>965</v>
          </cell>
          <cell r="M24">
            <v>873</v>
          </cell>
          <cell r="N24">
            <v>92</v>
          </cell>
          <cell r="O24">
            <v>32</v>
          </cell>
          <cell r="P24" t="str">
            <v>A</v>
          </cell>
          <cell r="Q24">
            <v>1</v>
          </cell>
          <cell r="R24">
            <v>1</v>
          </cell>
          <cell r="S24" t="str">
            <v>*</v>
          </cell>
          <cell r="T24" t="str">
            <v>*</v>
          </cell>
          <cell r="U24" t="str">
            <v>*</v>
          </cell>
          <cell r="V24" t="str">
            <v>*</v>
          </cell>
          <cell r="W24" t="str">
            <v>*</v>
          </cell>
          <cell r="X24" t="str">
            <v>*</v>
          </cell>
          <cell r="Y24" t="str">
            <v>*</v>
          </cell>
          <cell r="Z24" t="str">
            <v>*</v>
          </cell>
          <cell r="AA24" t="str">
            <v>*</v>
          </cell>
          <cell r="AB24" t="str">
            <v>*</v>
          </cell>
          <cell r="AC24" t="str">
            <v>*</v>
          </cell>
          <cell r="AD24" t="str">
            <v>*</v>
          </cell>
          <cell r="AE24" t="str">
            <v>*</v>
          </cell>
          <cell r="AF24" t="str">
            <v>*</v>
          </cell>
          <cell r="AG24" t="str">
            <v>*</v>
          </cell>
          <cell r="AH24" t="str">
            <v>*</v>
          </cell>
          <cell r="AI24" t="str">
            <v>*</v>
          </cell>
          <cell r="AJ24" t="str">
            <v>*</v>
          </cell>
          <cell r="AK24" t="str">
            <v>*</v>
          </cell>
          <cell r="AL24" t="str">
            <v>*</v>
          </cell>
          <cell r="AM24" t="str">
            <v>*</v>
          </cell>
          <cell r="AN24" t="str">
            <v>*</v>
          </cell>
          <cell r="AO24" t="str">
            <v>*</v>
          </cell>
          <cell r="AP24" t="str">
            <v>*</v>
          </cell>
          <cell r="AQ24" t="str">
            <v>*</v>
          </cell>
          <cell r="AR24" t="str">
            <v>*</v>
          </cell>
          <cell r="AS24" t="str">
            <v>*</v>
          </cell>
          <cell r="AT24" t="str">
            <v>*</v>
          </cell>
          <cell r="AU24" t="str">
            <v>2011/03/14</v>
          </cell>
          <cell r="AV24" t="str">
            <v>2011/03/14</v>
          </cell>
          <cell r="AW24" t="str">
            <v>東部</v>
          </cell>
        </row>
        <row r="25">
          <cell r="A25">
            <v>23</v>
          </cell>
          <cell r="B25">
            <v>155000149</v>
          </cell>
          <cell r="C25" t="str">
            <v>平北建設（株）</v>
          </cell>
          <cell r="D25" t="str">
            <v>ヘイホクケンセツ</v>
          </cell>
          <cell r="E25" t="str">
            <v>代表取締役　鈴木　龍宏</v>
          </cell>
          <cell r="F25" t="str">
            <v>0126-66-3112</v>
          </cell>
          <cell r="G25" t="str">
            <v>〒079-0261</v>
          </cell>
          <cell r="H25" t="str">
            <v>美唄市茶志内町８０４番地１</v>
          </cell>
          <cell r="I25">
            <v>15</v>
          </cell>
          <cell r="J25" t="str">
            <v>美唄市</v>
          </cell>
          <cell r="K25" t="str">
            <v>B</v>
          </cell>
          <cell r="L25">
            <v>1026</v>
          </cell>
          <cell r="M25">
            <v>932</v>
          </cell>
          <cell r="N25">
            <v>94</v>
          </cell>
          <cell r="O25">
            <v>26</v>
          </cell>
          <cell r="P25">
            <v>1</v>
          </cell>
          <cell r="Q25" t="str">
            <v>*</v>
          </cell>
          <cell r="R25" t="str">
            <v>*</v>
          </cell>
          <cell r="S25" t="str">
            <v>2011/03/14</v>
          </cell>
          <cell r="T25" t="str">
            <v>2011/03/14</v>
          </cell>
          <cell r="U25" t="str">
            <v>東部</v>
          </cell>
        </row>
        <row r="26">
          <cell r="A26">
            <v>24</v>
          </cell>
          <cell r="B26">
            <v>155000250</v>
          </cell>
          <cell r="C26" t="str">
            <v>（株）大野小木</v>
          </cell>
          <cell r="D26" t="str">
            <v>オオノコギ</v>
          </cell>
          <cell r="E26" t="str">
            <v>代表取締役社長　繁泉　辰夫</v>
          </cell>
          <cell r="F26" t="str">
            <v>0126-62-4111</v>
          </cell>
          <cell r="G26" t="str">
            <v>〒072-0005</v>
          </cell>
          <cell r="H26" t="str">
            <v>美唄市東４条北３丁目５番１号</v>
          </cell>
          <cell r="I26">
            <v>15</v>
          </cell>
          <cell r="J26" t="str">
            <v>美唄市</v>
          </cell>
          <cell r="K26" t="str">
            <v>B</v>
          </cell>
          <cell r="L26">
            <v>1000</v>
          </cell>
          <cell r="M26">
            <v>917</v>
          </cell>
          <cell r="N26">
            <v>83</v>
          </cell>
          <cell r="O26">
            <v>23</v>
          </cell>
          <cell r="P26" t="str">
            <v>A</v>
          </cell>
          <cell r="Q26">
            <v>1</v>
          </cell>
          <cell r="R26" t="str">
            <v>*</v>
          </cell>
          <cell r="S26" t="str">
            <v>*</v>
          </cell>
          <cell r="T26" t="str">
            <v>*</v>
          </cell>
          <cell r="U26" t="str">
            <v>*</v>
          </cell>
          <cell r="V26" t="str">
            <v>*</v>
          </cell>
          <cell r="W26" t="str">
            <v>*</v>
          </cell>
          <cell r="X26" t="str">
            <v>*</v>
          </cell>
          <cell r="Y26" t="str">
            <v>*</v>
          </cell>
          <cell r="Z26" t="str">
            <v>*</v>
          </cell>
          <cell r="AA26" t="str">
            <v>*</v>
          </cell>
          <cell r="AB26" t="str">
            <v>*</v>
          </cell>
          <cell r="AC26" t="str">
            <v>*</v>
          </cell>
          <cell r="AD26" t="str">
            <v>*</v>
          </cell>
          <cell r="AE26" t="str">
            <v>*</v>
          </cell>
          <cell r="AF26" t="str">
            <v>2011/03/14</v>
          </cell>
          <cell r="AG26" t="str">
            <v>2011/03/14</v>
          </cell>
          <cell r="AH26" t="str">
            <v>東部</v>
          </cell>
        </row>
        <row r="27">
          <cell r="A27">
            <v>25</v>
          </cell>
          <cell r="B27">
            <v>155000268</v>
          </cell>
          <cell r="C27" t="str">
            <v>（株）北立</v>
          </cell>
          <cell r="D27" t="str">
            <v>ホクリツ</v>
          </cell>
          <cell r="E27" t="str">
            <v>代表取締役　米田　修</v>
          </cell>
          <cell r="F27" t="str">
            <v>0126-22-3837</v>
          </cell>
          <cell r="G27" t="str">
            <v>〒068-0001</v>
          </cell>
          <cell r="H27" t="str">
            <v>岩見沢市１条東１５丁目２番地</v>
          </cell>
          <cell r="I27">
            <v>10</v>
          </cell>
          <cell r="J27" t="str">
            <v>岩見沢市</v>
          </cell>
          <cell r="K27" t="str">
            <v>B</v>
          </cell>
          <cell r="L27">
            <v>1054</v>
          </cell>
          <cell r="M27">
            <v>967</v>
          </cell>
          <cell r="N27">
            <v>87</v>
          </cell>
          <cell r="O27">
            <v>19</v>
          </cell>
          <cell r="P27" t="str">
            <v>A</v>
          </cell>
          <cell r="Q27">
            <v>1</v>
          </cell>
          <cell r="R27">
            <v>1</v>
          </cell>
          <cell r="S27" t="str">
            <v>*</v>
          </cell>
          <cell r="T27" t="str">
            <v>*</v>
          </cell>
          <cell r="U27" t="str">
            <v>*</v>
          </cell>
          <cell r="V27" t="str">
            <v>*</v>
          </cell>
          <cell r="W27" t="str">
            <v>*</v>
          </cell>
          <cell r="X27" t="str">
            <v>*</v>
          </cell>
          <cell r="Y27" t="str">
            <v>*</v>
          </cell>
          <cell r="Z27" t="str">
            <v>*</v>
          </cell>
          <cell r="AA27" t="str">
            <v>*</v>
          </cell>
          <cell r="AB27" t="str">
            <v>*</v>
          </cell>
          <cell r="AC27" t="str">
            <v>*</v>
          </cell>
          <cell r="AD27" t="str">
            <v>*</v>
          </cell>
          <cell r="AE27" t="str">
            <v>*</v>
          </cell>
          <cell r="AF27" t="str">
            <v>*</v>
          </cell>
          <cell r="AG27" t="str">
            <v>*</v>
          </cell>
          <cell r="AH27" t="str">
            <v>*</v>
          </cell>
          <cell r="AI27" t="str">
            <v>*</v>
          </cell>
          <cell r="AJ27" t="str">
            <v>*</v>
          </cell>
          <cell r="AK27" t="str">
            <v>*</v>
          </cell>
          <cell r="AL27" t="str">
            <v>*</v>
          </cell>
          <cell r="AM27" t="str">
            <v>2011/03/14</v>
          </cell>
          <cell r="AN27" t="str">
            <v>2011/03/14</v>
          </cell>
          <cell r="AO27" t="str">
            <v>東部</v>
          </cell>
        </row>
        <row r="28">
          <cell r="A28">
            <v>26</v>
          </cell>
          <cell r="B28">
            <v>155000351</v>
          </cell>
          <cell r="C28" t="str">
            <v>（株）富樫組</v>
          </cell>
          <cell r="D28" t="str">
            <v>トガシグミ</v>
          </cell>
          <cell r="E28" t="str">
            <v>代表取締役　富樫　良一</v>
          </cell>
          <cell r="F28" t="str">
            <v>01267-6-8041</v>
          </cell>
          <cell r="G28" t="str">
            <v>〒068-2116</v>
          </cell>
          <cell r="H28" t="str">
            <v>三笠市幾春別町４丁目２８４番地</v>
          </cell>
          <cell r="I28">
            <v>22</v>
          </cell>
          <cell r="J28" t="str">
            <v>三笠市</v>
          </cell>
          <cell r="K28" t="str">
            <v>B</v>
          </cell>
          <cell r="L28">
            <v>946</v>
          </cell>
          <cell r="M28">
            <v>877</v>
          </cell>
          <cell r="N28">
            <v>69</v>
          </cell>
          <cell r="O28">
            <v>13</v>
          </cell>
          <cell r="P28" t="str">
            <v>B</v>
          </cell>
          <cell r="Q28" t="str">
            <v>C</v>
          </cell>
          <cell r="R28">
            <v>1</v>
          </cell>
          <cell r="S28" t="str">
            <v>*</v>
          </cell>
          <cell r="T28" t="str">
            <v>*</v>
          </cell>
          <cell r="U28" t="str">
            <v>2011/03/14</v>
          </cell>
          <cell r="V28" t="str">
            <v>2011/03/14</v>
          </cell>
          <cell r="W28" t="str">
            <v>東部</v>
          </cell>
        </row>
        <row r="29">
          <cell r="A29">
            <v>27</v>
          </cell>
          <cell r="B29">
            <v>155000401</v>
          </cell>
          <cell r="C29" t="str">
            <v>（株）但野三興</v>
          </cell>
          <cell r="D29" t="str">
            <v>タダノサンコウ</v>
          </cell>
          <cell r="E29" t="str">
            <v>代表取締役　杉田　貢</v>
          </cell>
          <cell r="F29" t="str">
            <v>0126-62-4777</v>
          </cell>
          <cell r="G29" t="str">
            <v>〒072-0001</v>
          </cell>
          <cell r="H29" t="str">
            <v>美唄市大通東１条北４丁目１番７号</v>
          </cell>
          <cell r="I29">
            <v>15</v>
          </cell>
          <cell r="J29" t="str">
            <v>美唄市</v>
          </cell>
          <cell r="K29" t="str">
            <v>B</v>
          </cell>
          <cell r="L29">
            <v>1045</v>
          </cell>
          <cell r="M29">
            <v>955</v>
          </cell>
          <cell r="N29">
            <v>90</v>
          </cell>
          <cell r="O29">
            <v>22</v>
          </cell>
          <cell r="P29" t="str">
            <v>B</v>
          </cell>
          <cell r="Q29">
            <v>1</v>
          </cell>
          <cell r="R29" t="str">
            <v>*</v>
          </cell>
          <cell r="S29" t="str">
            <v>*</v>
          </cell>
          <cell r="T29" t="str">
            <v>*</v>
          </cell>
          <cell r="U29" t="str">
            <v>*</v>
          </cell>
          <cell r="V29" t="str">
            <v>*</v>
          </cell>
          <cell r="W29" t="str">
            <v>*</v>
          </cell>
          <cell r="X29" t="str">
            <v>*</v>
          </cell>
          <cell r="Y29" t="str">
            <v>*</v>
          </cell>
          <cell r="Z29" t="str">
            <v>*</v>
          </cell>
          <cell r="AA29" t="str">
            <v>*</v>
          </cell>
          <cell r="AB29" t="str">
            <v>*</v>
          </cell>
          <cell r="AC29" t="str">
            <v>*</v>
          </cell>
          <cell r="AD29" t="str">
            <v>*</v>
          </cell>
          <cell r="AE29" t="str">
            <v>*</v>
          </cell>
          <cell r="AF29" t="str">
            <v>*</v>
          </cell>
          <cell r="AG29" t="str">
            <v>2011/03/14</v>
          </cell>
          <cell r="AH29" t="str">
            <v>2011/03/14</v>
          </cell>
          <cell r="AI29" t="str">
            <v>東部</v>
          </cell>
        </row>
        <row r="30">
          <cell r="A30">
            <v>28</v>
          </cell>
          <cell r="B30">
            <v>155000569</v>
          </cell>
          <cell r="C30" t="str">
            <v>玉田産業（株）</v>
          </cell>
          <cell r="D30" t="str">
            <v>タマダサンギョウ</v>
          </cell>
          <cell r="E30" t="str">
            <v>代表取締役　玉田　忠</v>
          </cell>
          <cell r="F30" t="str">
            <v>0126-25-3333</v>
          </cell>
          <cell r="G30" t="str">
            <v>〒068-0024</v>
          </cell>
          <cell r="H30" t="str">
            <v>岩見沢市４条西１５丁目３番地</v>
          </cell>
          <cell r="I30">
            <v>10</v>
          </cell>
          <cell r="J30" t="str">
            <v>岩見沢市</v>
          </cell>
          <cell r="K30" t="str">
            <v>B</v>
          </cell>
          <cell r="L30">
            <v>1083</v>
          </cell>
          <cell r="M30">
            <v>990</v>
          </cell>
          <cell r="N30">
            <v>93</v>
          </cell>
          <cell r="O30">
            <v>29</v>
          </cell>
          <cell r="P30" t="str">
            <v>B</v>
          </cell>
          <cell r="Q30" t="str">
            <v>B</v>
          </cell>
          <cell r="R30">
            <v>1</v>
          </cell>
          <cell r="S30">
            <v>1</v>
          </cell>
          <cell r="T30" t="str">
            <v>*</v>
          </cell>
          <cell r="U30" t="str">
            <v>*</v>
          </cell>
          <cell r="V30" t="str">
            <v>*</v>
          </cell>
          <cell r="W30" t="str">
            <v>*</v>
          </cell>
          <cell r="X30" t="str">
            <v>*</v>
          </cell>
          <cell r="Y30" t="str">
            <v>*</v>
          </cell>
          <cell r="Z30" t="str">
            <v>*</v>
          </cell>
          <cell r="AA30" t="str">
            <v>*</v>
          </cell>
          <cell r="AB30" t="str">
            <v>*</v>
          </cell>
          <cell r="AC30" t="str">
            <v>*</v>
          </cell>
          <cell r="AD30" t="str">
            <v>*</v>
          </cell>
          <cell r="AE30" t="str">
            <v>*</v>
          </cell>
          <cell r="AF30" t="str">
            <v>*</v>
          </cell>
          <cell r="AG30" t="str">
            <v>*</v>
          </cell>
          <cell r="AH30" t="str">
            <v>*</v>
          </cell>
          <cell r="AI30" t="str">
            <v>*</v>
          </cell>
          <cell r="AJ30" t="str">
            <v>*</v>
          </cell>
          <cell r="AK30" t="str">
            <v>*</v>
          </cell>
          <cell r="AL30" t="str">
            <v>*</v>
          </cell>
          <cell r="AM30" t="str">
            <v>*</v>
          </cell>
          <cell r="AN30" t="str">
            <v>*</v>
          </cell>
          <cell r="AO30" t="str">
            <v>*</v>
          </cell>
          <cell r="AP30" t="str">
            <v>*</v>
          </cell>
          <cell r="AQ30" t="str">
            <v>*</v>
          </cell>
          <cell r="AR30" t="str">
            <v>*</v>
          </cell>
          <cell r="AS30" t="str">
            <v>*</v>
          </cell>
          <cell r="AT30" t="str">
            <v>*</v>
          </cell>
          <cell r="AU30" t="str">
            <v>*</v>
          </cell>
          <cell r="AV30" t="str">
            <v>2011/03/14</v>
          </cell>
          <cell r="AW30" t="str">
            <v>2011/03/14</v>
          </cell>
          <cell r="AX30" t="str">
            <v>東部</v>
          </cell>
        </row>
        <row r="31">
          <cell r="A31">
            <v>29</v>
          </cell>
          <cell r="B31">
            <v>155000603</v>
          </cell>
          <cell r="C31" t="str">
            <v>拓友工業（株）</v>
          </cell>
          <cell r="D31" t="str">
            <v>タクユウコウギョウ</v>
          </cell>
          <cell r="E31" t="str">
            <v>代表取締役　中川　博義</v>
          </cell>
          <cell r="F31" t="str">
            <v>0125-65-5200</v>
          </cell>
          <cell r="G31" t="str">
            <v>〒079-0305</v>
          </cell>
          <cell r="H31" t="str">
            <v>奈井江町字チャシュナイ９８７番地１０</v>
          </cell>
          <cell r="I31">
            <v>304</v>
          </cell>
          <cell r="J31" t="str">
            <v>奈井江町</v>
          </cell>
          <cell r="K31" t="str">
            <v>B</v>
          </cell>
          <cell r="L31">
            <v>997</v>
          </cell>
          <cell r="M31">
            <v>987</v>
          </cell>
          <cell r="N31">
            <v>10</v>
          </cell>
          <cell r="O31">
            <v>10</v>
          </cell>
          <cell r="P31">
            <v>1</v>
          </cell>
          <cell r="Q31" t="str">
            <v>*</v>
          </cell>
          <cell r="R31" t="str">
            <v>*</v>
          </cell>
          <cell r="S31" t="str">
            <v>*</v>
          </cell>
          <cell r="T31" t="str">
            <v>*</v>
          </cell>
          <cell r="U31" t="str">
            <v>2011/03/14</v>
          </cell>
          <cell r="V31" t="str">
            <v>2011/03/14</v>
          </cell>
          <cell r="W31" t="str">
            <v>東部</v>
          </cell>
        </row>
        <row r="32">
          <cell r="A32">
            <v>30</v>
          </cell>
          <cell r="B32">
            <v>155000647</v>
          </cell>
          <cell r="C32" t="str">
            <v>北伸建設工業（株）</v>
          </cell>
          <cell r="D32" t="str">
            <v>ホクシンケンセツコウギョウ</v>
          </cell>
          <cell r="E32" t="str">
            <v>代表取締役　増田　秀雄</v>
          </cell>
          <cell r="F32" t="str">
            <v>0125-53-1206</v>
          </cell>
          <cell r="G32" t="str">
            <v>〒073-0161</v>
          </cell>
          <cell r="H32" t="str">
            <v>砂川市西１条北２０丁目１番２５号</v>
          </cell>
          <cell r="I32">
            <v>26</v>
          </cell>
          <cell r="J32" t="str">
            <v>砂川市</v>
          </cell>
          <cell r="K32" t="str">
            <v>B</v>
          </cell>
          <cell r="L32">
            <v>968</v>
          </cell>
          <cell r="M32">
            <v>958</v>
          </cell>
          <cell r="N32">
            <v>10</v>
          </cell>
          <cell r="O32">
            <v>10</v>
          </cell>
          <cell r="P32">
            <v>1</v>
          </cell>
          <cell r="Q32">
            <v>1</v>
          </cell>
          <cell r="R32" t="str">
            <v>*</v>
          </cell>
          <cell r="S32" t="str">
            <v>*</v>
          </cell>
          <cell r="T32" t="str">
            <v>*</v>
          </cell>
          <cell r="U32" t="str">
            <v>*</v>
          </cell>
          <cell r="V32" t="str">
            <v>*</v>
          </cell>
          <cell r="W32" t="str">
            <v>*</v>
          </cell>
          <cell r="X32" t="str">
            <v>*</v>
          </cell>
          <cell r="Y32" t="str">
            <v>*</v>
          </cell>
          <cell r="Z32" t="str">
            <v>2011/03/14</v>
          </cell>
          <cell r="AA32" t="str">
            <v>2011/03/14</v>
          </cell>
          <cell r="AB32" t="str">
            <v>東部</v>
          </cell>
        </row>
        <row r="33">
          <cell r="A33">
            <v>31</v>
          </cell>
          <cell r="B33">
            <v>155000653</v>
          </cell>
          <cell r="C33" t="str">
            <v>（株）丸庭佐藤建設</v>
          </cell>
          <cell r="D33" t="str">
            <v>マルニワサトウケンセツ</v>
          </cell>
          <cell r="E33" t="str">
            <v>代表取締役　佐藤　維功</v>
          </cell>
          <cell r="F33" t="str">
            <v>0126-24-8200</v>
          </cell>
          <cell r="G33" t="str">
            <v>〒079-0181</v>
          </cell>
          <cell r="H33" t="str">
            <v>岩見沢市岡山町１８番地１０</v>
          </cell>
          <cell r="I33">
            <v>10</v>
          </cell>
          <cell r="J33" t="str">
            <v>岩見沢市</v>
          </cell>
          <cell r="K33" t="str">
            <v>B</v>
          </cell>
          <cell r="L33">
            <v>1035</v>
          </cell>
          <cell r="M33">
            <v>958</v>
          </cell>
          <cell r="N33">
            <v>77</v>
          </cell>
          <cell r="O33">
            <v>13</v>
          </cell>
          <cell r="P33" t="str">
            <v>B</v>
          </cell>
          <cell r="Q33" t="str">
            <v>C</v>
          </cell>
          <cell r="R33">
            <v>1</v>
          </cell>
          <cell r="S33" t="str">
            <v>*</v>
          </cell>
          <cell r="T33" t="str">
            <v>*</v>
          </cell>
          <cell r="U33" t="str">
            <v>*</v>
          </cell>
          <cell r="V33" t="str">
            <v>*</v>
          </cell>
          <cell r="W33" t="str">
            <v>2011/03/14</v>
          </cell>
          <cell r="X33" t="str">
            <v>2011/03/14</v>
          </cell>
          <cell r="Y33" t="str">
            <v>東部</v>
          </cell>
        </row>
        <row r="34">
          <cell r="A34">
            <v>32</v>
          </cell>
          <cell r="B34">
            <v>155000707</v>
          </cell>
          <cell r="C34" t="str">
            <v>谷村工業（株）</v>
          </cell>
          <cell r="D34" t="str">
            <v>タニムラコウギョウ</v>
          </cell>
          <cell r="E34" t="str">
            <v>代表取締役　芝田　正人</v>
          </cell>
          <cell r="F34" t="str">
            <v>0126-62-3330</v>
          </cell>
          <cell r="G34" t="str">
            <v>〒072-0022</v>
          </cell>
          <cell r="H34" t="str">
            <v>美唄市西１条北８丁目１２２１番地１</v>
          </cell>
          <cell r="I34">
            <v>15</v>
          </cell>
          <cell r="J34" t="str">
            <v>美唄市</v>
          </cell>
          <cell r="K34" t="str">
            <v>B</v>
          </cell>
          <cell r="L34">
            <v>1029</v>
          </cell>
          <cell r="M34">
            <v>910</v>
          </cell>
          <cell r="N34">
            <v>119</v>
          </cell>
          <cell r="O34">
            <v>23</v>
          </cell>
          <cell r="P34" t="str">
            <v>B</v>
          </cell>
          <cell r="Q34">
            <v>1</v>
          </cell>
          <cell r="R34" t="str">
            <v>*</v>
          </cell>
          <cell r="S34" t="str">
            <v>*</v>
          </cell>
          <cell r="T34" t="str">
            <v>*</v>
          </cell>
          <cell r="U34" t="str">
            <v>*</v>
          </cell>
          <cell r="V34" t="str">
            <v>*</v>
          </cell>
          <cell r="W34" t="str">
            <v>*</v>
          </cell>
          <cell r="X34" t="str">
            <v>*</v>
          </cell>
          <cell r="Y34" t="str">
            <v>*</v>
          </cell>
          <cell r="Z34" t="str">
            <v>*</v>
          </cell>
          <cell r="AA34" t="str">
            <v>*</v>
          </cell>
          <cell r="AB34" t="str">
            <v>*</v>
          </cell>
          <cell r="AC34" t="str">
            <v>*</v>
          </cell>
          <cell r="AD34" t="str">
            <v>*</v>
          </cell>
          <cell r="AE34" t="str">
            <v>*</v>
          </cell>
          <cell r="AF34" t="str">
            <v>*</v>
          </cell>
          <cell r="AG34" t="str">
            <v>*</v>
          </cell>
          <cell r="AH34" t="str">
            <v>*</v>
          </cell>
          <cell r="AI34" t="str">
            <v>*</v>
          </cell>
          <cell r="AJ34" t="str">
            <v>*</v>
          </cell>
          <cell r="AK34" t="str">
            <v>*</v>
          </cell>
          <cell r="AL34" t="str">
            <v>*</v>
          </cell>
          <cell r="AM34" t="str">
            <v>*</v>
          </cell>
          <cell r="AN34" t="str">
            <v>*</v>
          </cell>
          <cell r="AO34" t="str">
            <v>*</v>
          </cell>
          <cell r="AP34" t="str">
            <v>*</v>
          </cell>
          <cell r="AQ34" t="str">
            <v>*</v>
          </cell>
          <cell r="AR34" t="str">
            <v>*</v>
          </cell>
          <cell r="AS34" t="str">
            <v>*</v>
          </cell>
          <cell r="AT34" t="str">
            <v>2011/03/14</v>
          </cell>
          <cell r="AU34" t="str">
            <v>2011/03/14</v>
          </cell>
          <cell r="AV34" t="str">
            <v>東部</v>
          </cell>
        </row>
        <row r="35">
          <cell r="A35">
            <v>33</v>
          </cell>
          <cell r="B35">
            <v>155000786</v>
          </cell>
          <cell r="C35" t="str">
            <v>及川産業（株）</v>
          </cell>
          <cell r="D35" t="str">
            <v>オイカワサンギョウ</v>
          </cell>
          <cell r="E35" t="str">
            <v>代表取締役　及川　聡</v>
          </cell>
          <cell r="F35" t="str">
            <v>0126-22-0176</v>
          </cell>
          <cell r="G35" t="str">
            <v>〒068-8511</v>
          </cell>
          <cell r="H35" t="str">
            <v>岩見沢市２条東１８丁目１番地</v>
          </cell>
          <cell r="I35">
            <v>10</v>
          </cell>
          <cell r="J35" t="str">
            <v>岩見沢市</v>
          </cell>
          <cell r="K35" t="str">
            <v>B</v>
          </cell>
          <cell r="L35">
            <v>1090</v>
          </cell>
          <cell r="M35">
            <v>1000</v>
          </cell>
          <cell r="N35">
            <v>90</v>
          </cell>
          <cell r="O35">
            <v>22</v>
          </cell>
          <cell r="P35" t="str">
            <v>B</v>
          </cell>
          <cell r="Q35">
            <v>1</v>
          </cell>
          <cell r="R35">
            <v>1</v>
          </cell>
          <cell r="S35" t="str">
            <v>*</v>
          </cell>
          <cell r="T35" t="str">
            <v>*</v>
          </cell>
          <cell r="U35" t="str">
            <v>*</v>
          </cell>
          <cell r="V35" t="str">
            <v>*</v>
          </cell>
          <cell r="W35" t="str">
            <v>*</v>
          </cell>
          <cell r="X35" t="str">
            <v>*</v>
          </cell>
          <cell r="Y35" t="str">
            <v>*</v>
          </cell>
          <cell r="Z35" t="str">
            <v>*</v>
          </cell>
          <cell r="AA35" t="str">
            <v>*</v>
          </cell>
          <cell r="AB35" t="str">
            <v>*</v>
          </cell>
          <cell r="AC35" t="str">
            <v>*</v>
          </cell>
          <cell r="AD35" t="str">
            <v>*</v>
          </cell>
          <cell r="AE35" t="str">
            <v>*</v>
          </cell>
          <cell r="AF35" t="str">
            <v>*</v>
          </cell>
          <cell r="AG35" t="str">
            <v>2011/03/14</v>
          </cell>
          <cell r="AH35" t="str">
            <v>2011/03/14</v>
          </cell>
          <cell r="AI35" t="str">
            <v>東部</v>
          </cell>
        </row>
        <row r="36">
          <cell r="A36">
            <v>34</v>
          </cell>
          <cell r="B36">
            <v>155000817</v>
          </cell>
          <cell r="C36" t="str">
            <v>（株）北谷組</v>
          </cell>
          <cell r="D36" t="str">
            <v>キタヤグミ</v>
          </cell>
          <cell r="E36" t="str">
            <v>代表取締役社長　北谷　好文</v>
          </cell>
          <cell r="F36" t="str">
            <v>0125-54-2033</v>
          </cell>
          <cell r="G36" t="str">
            <v>〒073-0134</v>
          </cell>
          <cell r="H36" t="str">
            <v>砂川市東４条南３丁目２番１号</v>
          </cell>
          <cell r="I36">
            <v>26</v>
          </cell>
          <cell r="J36" t="str">
            <v>砂川市</v>
          </cell>
          <cell r="K36" t="str">
            <v>B</v>
          </cell>
          <cell r="L36">
            <v>1085</v>
          </cell>
          <cell r="M36">
            <v>987</v>
          </cell>
          <cell r="N36">
            <v>98</v>
          </cell>
          <cell r="O36">
            <v>38</v>
          </cell>
          <cell r="P36" t="str">
            <v>B</v>
          </cell>
          <cell r="Q36" t="str">
            <v>A</v>
          </cell>
          <cell r="R36">
            <v>1</v>
          </cell>
          <cell r="S36" t="str">
            <v>*</v>
          </cell>
          <cell r="T36" t="str">
            <v>*</v>
          </cell>
          <cell r="U36" t="str">
            <v>*</v>
          </cell>
          <cell r="V36" t="str">
            <v>*</v>
          </cell>
          <cell r="W36" t="str">
            <v>*</v>
          </cell>
          <cell r="X36" t="str">
            <v>*</v>
          </cell>
          <cell r="Y36" t="str">
            <v>*</v>
          </cell>
          <cell r="Z36" t="str">
            <v>*</v>
          </cell>
          <cell r="AA36" t="str">
            <v>*</v>
          </cell>
          <cell r="AB36" t="str">
            <v>*</v>
          </cell>
          <cell r="AC36" t="str">
            <v>*</v>
          </cell>
          <cell r="AD36" t="str">
            <v>*</v>
          </cell>
          <cell r="AE36" t="str">
            <v>*</v>
          </cell>
          <cell r="AF36" t="str">
            <v>*</v>
          </cell>
          <cell r="AG36" t="str">
            <v>*</v>
          </cell>
          <cell r="AH36" t="str">
            <v>*</v>
          </cell>
          <cell r="AI36" t="str">
            <v>*</v>
          </cell>
          <cell r="AJ36" t="str">
            <v>*</v>
          </cell>
          <cell r="AK36" t="str">
            <v>*</v>
          </cell>
          <cell r="AL36" t="str">
            <v>*</v>
          </cell>
          <cell r="AM36" t="str">
            <v>*</v>
          </cell>
          <cell r="AN36" t="str">
            <v>2011/03/14</v>
          </cell>
          <cell r="AO36" t="str">
            <v>2011/03/14</v>
          </cell>
          <cell r="AP36" t="str">
            <v>東部</v>
          </cell>
        </row>
        <row r="37">
          <cell r="A37">
            <v>35</v>
          </cell>
          <cell r="B37">
            <v>155000845</v>
          </cell>
          <cell r="C37" t="str">
            <v>川端建設（株）</v>
          </cell>
          <cell r="D37" t="str">
            <v>カワバタケンセツ</v>
          </cell>
          <cell r="E37" t="str">
            <v>代表取締役　川端　宏昌</v>
          </cell>
          <cell r="F37" t="str">
            <v>0125-54-2233</v>
          </cell>
          <cell r="G37" t="str">
            <v>〒073-0141</v>
          </cell>
          <cell r="H37" t="str">
            <v>砂川市西１条南２１丁目１番７号</v>
          </cell>
          <cell r="I37">
            <v>26</v>
          </cell>
          <cell r="J37" t="str">
            <v>砂川市</v>
          </cell>
          <cell r="K37" t="str">
            <v>B</v>
          </cell>
          <cell r="L37">
            <v>991</v>
          </cell>
          <cell r="M37">
            <v>896</v>
          </cell>
          <cell r="N37">
            <v>95</v>
          </cell>
          <cell r="O37">
            <v>23</v>
          </cell>
          <cell r="P37" t="str">
            <v>B</v>
          </cell>
          <cell r="Q37" t="str">
            <v>C</v>
          </cell>
          <cell r="R37" t="str">
            <v>B</v>
          </cell>
          <cell r="S37">
            <v>1</v>
          </cell>
          <cell r="T37">
            <v>1</v>
          </cell>
          <cell r="U37" t="str">
            <v>*</v>
          </cell>
          <cell r="V37" t="str">
            <v>*</v>
          </cell>
          <cell r="W37" t="str">
            <v>*</v>
          </cell>
          <cell r="X37" t="str">
            <v>*</v>
          </cell>
          <cell r="Y37" t="str">
            <v>*</v>
          </cell>
          <cell r="Z37" t="str">
            <v>*</v>
          </cell>
          <cell r="AA37" t="str">
            <v>*</v>
          </cell>
          <cell r="AB37" t="str">
            <v>2011/03/14</v>
          </cell>
          <cell r="AC37" t="str">
            <v>2011/03/14</v>
          </cell>
          <cell r="AD37" t="str">
            <v>東部</v>
          </cell>
        </row>
        <row r="38">
          <cell r="A38">
            <v>36</v>
          </cell>
          <cell r="B38">
            <v>155001162</v>
          </cell>
          <cell r="C38" t="str">
            <v>（株）林工務店</v>
          </cell>
          <cell r="D38" t="str">
            <v>ハヤシコウムテン</v>
          </cell>
          <cell r="E38" t="str">
            <v>代表取締役　峰田　多喜男</v>
          </cell>
          <cell r="F38" t="str">
            <v>0125-52-2476</v>
          </cell>
          <cell r="G38" t="str">
            <v>〒073-0161</v>
          </cell>
          <cell r="H38" t="str">
            <v>砂川市西１条北１５丁目１番２９号</v>
          </cell>
          <cell r="I38">
            <v>26</v>
          </cell>
          <cell r="J38" t="str">
            <v>砂川市</v>
          </cell>
          <cell r="K38" t="str">
            <v>B</v>
          </cell>
          <cell r="L38">
            <v>1016</v>
          </cell>
          <cell r="M38">
            <v>936</v>
          </cell>
          <cell r="N38">
            <v>80</v>
          </cell>
          <cell r="O38">
            <v>16</v>
          </cell>
          <cell r="P38" t="str">
            <v>A</v>
          </cell>
          <cell r="Q38">
            <v>1</v>
          </cell>
          <cell r="R38" t="str">
            <v>*</v>
          </cell>
          <cell r="S38" t="str">
            <v>*</v>
          </cell>
          <cell r="T38" t="str">
            <v>*</v>
          </cell>
          <cell r="U38" t="str">
            <v>*</v>
          </cell>
          <cell r="V38" t="str">
            <v>*</v>
          </cell>
          <cell r="W38" t="str">
            <v>*</v>
          </cell>
          <cell r="X38" t="str">
            <v>*</v>
          </cell>
          <cell r="Y38" t="str">
            <v>*</v>
          </cell>
          <cell r="Z38" t="str">
            <v>2011/03/14</v>
          </cell>
          <cell r="AA38" t="str">
            <v>2011/03/14</v>
          </cell>
          <cell r="AB38" t="str">
            <v>東部</v>
          </cell>
        </row>
        <row r="39">
          <cell r="A39">
            <v>37</v>
          </cell>
          <cell r="B39">
            <v>155001728</v>
          </cell>
          <cell r="C39" t="str">
            <v>北有建設（株）</v>
          </cell>
          <cell r="D39" t="str">
            <v>ホクユウケンセツ</v>
          </cell>
          <cell r="E39" t="str">
            <v>代表取締役　山口　英男</v>
          </cell>
          <cell r="F39" t="str">
            <v>0126-62-7161</v>
          </cell>
          <cell r="G39" t="str">
            <v>〒072-0000</v>
          </cell>
          <cell r="H39" t="str">
            <v>美唄市字美唄１４６９番地９</v>
          </cell>
          <cell r="I39">
            <v>15</v>
          </cell>
          <cell r="J39" t="str">
            <v>美唄市</v>
          </cell>
          <cell r="K39" t="str">
            <v>B</v>
          </cell>
          <cell r="L39">
            <v>1065</v>
          </cell>
          <cell r="M39">
            <v>967</v>
          </cell>
          <cell r="N39">
            <v>98</v>
          </cell>
          <cell r="O39">
            <v>16</v>
          </cell>
          <cell r="P39" t="str">
            <v>A</v>
          </cell>
          <cell r="Q39">
            <v>1</v>
          </cell>
          <cell r="R39" t="str">
            <v>*</v>
          </cell>
          <cell r="S39" t="str">
            <v>*</v>
          </cell>
          <cell r="T39" t="str">
            <v>*</v>
          </cell>
          <cell r="U39" t="str">
            <v>*</v>
          </cell>
          <cell r="V39" t="str">
            <v>*</v>
          </cell>
          <cell r="W39" t="str">
            <v>*</v>
          </cell>
          <cell r="X39" t="str">
            <v>*</v>
          </cell>
          <cell r="Y39" t="str">
            <v>*</v>
          </cell>
          <cell r="Z39" t="str">
            <v>*</v>
          </cell>
          <cell r="AA39" t="str">
            <v>*</v>
          </cell>
          <cell r="AB39" t="str">
            <v>*</v>
          </cell>
          <cell r="AC39" t="str">
            <v>*</v>
          </cell>
          <cell r="AD39" t="str">
            <v>*</v>
          </cell>
          <cell r="AE39" t="str">
            <v>*</v>
          </cell>
          <cell r="AF39" t="str">
            <v>*</v>
          </cell>
          <cell r="AG39" t="str">
            <v>*</v>
          </cell>
          <cell r="AH39" t="str">
            <v>*</v>
          </cell>
          <cell r="AI39" t="str">
            <v>*</v>
          </cell>
          <cell r="AJ39" t="str">
            <v>*</v>
          </cell>
          <cell r="AK39" t="str">
            <v>*</v>
          </cell>
          <cell r="AL39" t="str">
            <v>*</v>
          </cell>
          <cell r="AM39" t="str">
            <v>*</v>
          </cell>
          <cell r="AN39" t="str">
            <v>*</v>
          </cell>
          <cell r="AO39" t="str">
            <v>*</v>
          </cell>
          <cell r="AP39" t="str">
            <v>*</v>
          </cell>
          <cell r="AQ39" t="str">
            <v>*</v>
          </cell>
          <cell r="AR39" t="str">
            <v>*</v>
          </cell>
          <cell r="AS39" t="str">
            <v>*</v>
          </cell>
          <cell r="AT39" t="str">
            <v>2011/03/14</v>
          </cell>
          <cell r="AU39" t="str">
            <v>2011/03/14</v>
          </cell>
          <cell r="AV39" t="str">
            <v>東部</v>
          </cell>
        </row>
        <row r="40">
          <cell r="A40">
            <v>38</v>
          </cell>
          <cell r="B40">
            <v>155002263</v>
          </cell>
          <cell r="C40" t="str">
            <v>相互開発（株）</v>
          </cell>
          <cell r="D40" t="str">
            <v>ソウゴカイハツ</v>
          </cell>
          <cell r="E40" t="str">
            <v>代表取締役　本多　康二</v>
          </cell>
          <cell r="F40" t="str">
            <v>0126-26-2888</v>
          </cell>
          <cell r="G40" t="str">
            <v>〒068-0847</v>
          </cell>
          <cell r="H40" t="str">
            <v>岩見沢市金子町４４８番地７</v>
          </cell>
          <cell r="I40">
            <v>10</v>
          </cell>
          <cell r="J40" t="str">
            <v>岩見沢市</v>
          </cell>
          <cell r="K40" t="str">
            <v>B</v>
          </cell>
          <cell r="L40">
            <v>992</v>
          </cell>
          <cell r="M40">
            <v>912</v>
          </cell>
          <cell r="N40">
            <v>80</v>
          </cell>
          <cell r="O40">
            <v>12</v>
          </cell>
          <cell r="P40">
            <v>1</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2011/03/14</v>
          </cell>
          <cell r="AF40" t="str">
            <v>2011/03/14</v>
          </cell>
          <cell r="AG40" t="str">
            <v>東部</v>
          </cell>
        </row>
        <row r="41">
          <cell r="A41">
            <v>39</v>
          </cell>
          <cell r="B41">
            <v>755743006</v>
          </cell>
          <cell r="C41" t="str">
            <v>村土建・佐々木建設　経常建設共同企業体</v>
          </cell>
          <cell r="D41" t="str">
            <v>ムラドケンササキケンセツ</v>
          </cell>
          <cell r="E41" t="str">
            <v>（株）村土建</v>
          </cell>
          <cell r="F41" t="str">
            <v>0126-26-2222</v>
          </cell>
          <cell r="G41" t="str">
            <v>〒069-0376</v>
          </cell>
          <cell r="H41" t="str">
            <v>岩見沢市中幌向町２０２番地</v>
          </cell>
          <cell r="I41">
            <v>10</v>
          </cell>
          <cell r="J41" t="str">
            <v>岩見沢市</v>
          </cell>
          <cell r="K41" t="str">
            <v>B</v>
          </cell>
          <cell r="L41">
            <v>991</v>
          </cell>
          <cell r="M41">
            <v>919</v>
          </cell>
          <cell r="N41">
            <v>72</v>
          </cell>
          <cell r="O41" t="str">
            <v>*</v>
          </cell>
          <cell r="P41" t="str">
            <v>2011/03/25</v>
          </cell>
          <cell r="Q41" t="str">
            <v>2011/03/18</v>
          </cell>
          <cell r="R41" t="str">
            <v>155000781</v>
          </cell>
          <cell r="S41" t="str">
            <v>（株）村土建</v>
          </cell>
          <cell r="T41" t="str">
            <v>農業土木工事</v>
          </cell>
          <cell r="U41" t="str">
            <v>155000791</v>
          </cell>
          <cell r="V41" t="str">
            <v>（株）佐々木建設</v>
          </cell>
          <cell r="W41" t="str">
            <v>農業土木工事</v>
          </cell>
          <cell r="X41" t="str">
            <v>2011/03/18</v>
          </cell>
          <cell r="Y41" t="str">
            <v>東部</v>
          </cell>
        </row>
        <row r="42">
          <cell r="A42">
            <v>40</v>
          </cell>
          <cell r="B42">
            <v>755743022</v>
          </cell>
          <cell r="C42" t="str">
            <v>相川・タヤ・三雄　経常建設共同企業体</v>
          </cell>
          <cell r="D42" t="str">
            <v>岩見沢市</v>
          </cell>
          <cell r="E42" t="str">
            <v>B</v>
          </cell>
          <cell r="F42" t="str">
            <v>東部</v>
          </cell>
        </row>
        <row r="43">
          <cell r="A43">
            <v>41</v>
          </cell>
          <cell r="B43">
            <v>155000138</v>
          </cell>
          <cell r="C43" t="str">
            <v>市岡建設（株）</v>
          </cell>
          <cell r="D43" t="str">
            <v>イチオカケンセツ</v>
          </cell>
          <cell r="E43" t="str">
            <v>代表取締役　市岡　弘</v>
          </cell>
          <cell r="F43" t="str">
            <v>0123-88-2272</v>
          </cell>
          <cell r="G43" t="str">
            <v>〒069-1346</v>
          </cell>
          <cell r="H43" t="str">
            <v>長沼町西町１丁目８番９号</v>
          </cell>
          <cell r="I43">
            <v>308</v>
          </cell>
          <cell r="J43" t="str">
            <v>長沼町</v>
          </cell>
          <cell r="K43" t="str">
            <v>B</v>
          </cell>
          <cell r="L43">
            <v>1046</v>
          </cell>
          <cell r="M43">
            <v>946</v>
          </cell>
          <cell r="N43">
            <v>100</v>
          </cell>
          <cell r="O43">
            <v>32</v>
          </cell>
          <cell r="P43">
            <v>1</v>
          </cell>
          <cell r="Q43" t="str">
            <v>*</v>
          </cell>
          <cell r="R43" t="str">
            <v>*</v>
          </cell>
          <cell r="S43" t="str">
            <v>*</v>
          </cell>
          <cell r="T43" t="str">
            <v>*</v>
          </cell>
          <cell r="U43" t="str">
            <v>*</v>
          </cell>
          <cell r="V43" t="str">
            <v>*</v>
          </cell>
          <cell r="W43" t="str">
            <v>*</v>
          </cell>
          <cell r="X43" t="str">
            <v>*</v>
          </cell>
          <cell r="Y43" t="str">
            <v>*</v>
          </cell>
          <cell r="Z43" t="str">
            <v>*</v>
          </cell>
          <cell r="AA43" t="str">
            <v>*</v>
          </cell>
          <cell r="AB43" t="str">
            <v>*</v>
          </cell>
          <cell r="AC43" t="str">
            <v>*</v>
          </cell>
          <cell r="AD43" t="str">
            <v>*</v>
          </cell>
          <cell r="AE43" t="str">
            <v>2011/03/14</v>
          </cell>
          <cell r="AF43" t="str">
            <v>2011/03/14</v>
          </cell>
          <cell r="AG43" t="str">
            <v>南部</v>
          </cell>
        </row>
        <row r="44">
          <cell r="A44">
            <v>42</v>
          </cell>
          <cell r="B44">
            <v>155000151</v>
          </cell>
          <cell r="C44" t="str">
            <v>（株）井出組</v>
          </cell>
          <cell r="D44" t="str">
            <v>イデグミ</v>
          </cell>
          <cell r="E44" t="str">
            <v>代表取締役　澤田　宏一</v>
          </cell>
          <cell r="F44" t="str">
            <v>0123-55-2880</v>
          </cell>
          <cell r="G44" t="str">
            <v>〒068-0544</v>
          </cell>
          <cell r="H44" t="str">
            <v>夕張市南部大宮町１０４番地</v>
          </cell>
          <cell r="I44">
            <v>9</v>
          </cell>
          <cell r="J44" t="str">
            <v>夕張市</v>
          </cell>
          <cell r="K44" t="str">
            <v>B</v>
          </cell>
          <cell r="L44">
            <v>995</v>
          </cell>
          <cell r="M44">
            <v>884</v>
          </cell>
          <cell r="N44">
            <v>111</v>
          </cell>
          <cell r="O44">
            <v>33</v>
          </cell>
          <cell r="P44" t="str">
            <v>B</v>
          </cell>
          <cell r="Q44" t="str">
            <v>B</v>
          </cell>
          <cell r="R44">
            <v>1</v>
          </cell>
          <cell r="S44" t="str">
            <v>*</v>
          </cell>
          <cell r="T44" t="str">
            <v>*</v>
          </cell>
          <cell r="U44" t="str">
            <v>*</v>
          </cell>
          <cell r="V44" t="str">
            <v>2011/03/14</v>
          </cell>
          <cell r="W44" t="str">
            <v>2011/03/14</v>
          </cell>
          <cell r="X44" t="str">
            <v>南部</v>
          </cell>
        </row>
        <row r="45">
          <cell r="A45">
            <v>43</v>
          </cell>
          <cell r="B45">
            <v>155000215</v>
          </cell>
          <cell r="C45" t="str">
            <v>（株）日多基組</v>
          </cell>
          <cell r="D45" t="str">
            <v>ヒダキグミ</v>
          </cell>
          <cell r="E45" t="str">
            <v>代表取締役社長　平田　師心</v>
          </cell>
          <cell r="F45" t="str">
            <v>0123-88-2568</v>
          </cell>
          <cell r="G45" t="str">
            <v>〒069-1343</v>
          </cell>
          <cell r="H45" t="str">
            <v>長沼町旭町北１丁目１番１９号</v>
          </cell>
          <cell r="I45">
            <v>308</v>
          </cell>
          <cell r="J45" t="str">
            <v>長沼町</v>
          </cell>
          <cell r="K45" t="str">
            <v>B</v>
          </cell>
          <cell r="L45">
            <v>1055</v>
          </cell>
          <cell r="M45">
            <v>972</v>
          </cell>
          <cell r="N45">
            <v>83</v>
          </cell>
          <cell r="O45">
            <v>19</v>
          </cell>
          <cell r="P45">
            <v>1</v>
          </cell>
          <cell r="Q45" t="str">
            <v>*</v>
          </cell>
          <cell r="R45" t="str">
            <v>*</v>
          </cell>
          <cell r="S45" t="str">
            <v>*</v>
          </cell>
          <cell r="T45" t="str">
            <v>*</v>
          </cell>
          <cell r="U45" t="str">
            <v>*</v>
          </cell>
          <cell r="V45" t="str">
            <v>*</v>
          </cell>
          <cell r="W45" t="str">
            <v>2011/03/14</v>
          </cell>
          <cell r="X45" t="str">
            <v>2011/03/14</v>
          </cell>
          <cell r="Y45" t="str">
            <v>南部</v>
          </cell>
        </row>
        <row r="46">
          <cell r="A46">
            <v>44</v>
          </cell>
          <cell r="B46">
            <v>155000356</v>
          </cell>
          <cell r="C46" t="str">
            <v>共立道路（株）</v>
          </cell>
          <cell r="D46" t="str">
            <v>キョウリツドウロ</v>
          </cell>
          <cell r="E46" t="str">
            <v>代表取締役　鵜川　昌久</v>
          </cell>
          <cell r="F46" t="str">
            <v>0123-72-6006</v>
          </cell>
          <cell r="G46" t="str">
            <v>〒068-0352</v>
          </cell>
          <cell r="H46" t="str">
            <v>栗山町大井分３２６番地</v>
          </cell>
          <cell r="I46">
            <v>309</v>
          </cell>
          <cell r="J46" t="str">
            <v>栗山町</v>
          </cell>
          <cell r="K46" t="str">
            <v>B</v>
          </cell>
          <cell r="L46">
            <v>985</v>
          </cell>
          <cell r="M46">
            <v>890</v>
          </cell>
          <cell r="N46">
            <v>95</v>
          </cell>
          <cell r="O46">
            <v>27</v>
          </cell>
          <cell r="P46" t="str">
            <v>A</v>
          </cell>
          <cell r="Q46">
            <v>1</v>
          </cell>
          <cell r="R46" t="str">
            <v>*</v>
          </cell>
          <cell r="S46" t="str">
            <v>*</v>
          </cell>
          <cell r="T46" t="str">
            <v>*</v>
          </cell>
          <cell r="U46" t="str">
            <v>*</v>
          </cell>
          <cell r="V46" t="str">
            <v>*</v>
          </cell>
          <cell r="W46" t="str">
            <v>*</v>
          </cell>
          <cell r="X46" t="str">
            <v>*</v>
          </cell>
          <cell r="Y46" t="str">
            <v>*</v>
          </cell>
          <cell r="Z46" t="str">
            <v>2011/03/14</v>
          </cell>
          <cell r="AA46" t="str">
            <v>2011/03/14</v>
          </cell>
          <cell r="AB46" t="str">
            <v>南部</v>
          </cell>
        </row>
        <row r="47">
          <cell r="A47">
            <v>45</v>
          </cell>
          <cell r="B47">
            <v>155001022</v>
          </cell>
          <cell r="C47" t="str">
            <v>井沢建設（株）</v>
          </cell>
          <cell r="D47" t="str">
            <v>イザワケンセツ</v>
          </cell>
          <cell r="E47" t="str">
            <v>代表取締役　喜多村　茂広</v>
          </cell>
          <cell r="F47" t="str">
            <v>0123-76-3006</v>
          </cell>
          <cell r="G47" t="str">
            <v>〒068-0353</v>
          </cell>
          <cell r="H47" t="str">
            <v>栗山町継立３６８番地５</v>
          </cell>
          <cell r="I47">
            <v>309</v>
          </cell>
          <cell r="J47" t="str">
            <v>栗山町</v>
          </cell>
          <cell r="K47" t="str">
            <v>B</v>
          </cell>
          <cell r="L47">
            <v>991</v>
          </cell>
          <cell r="M47">
            <v>910</v>
          </cell>
          <cell r="N47">
            <v>81</v>
          </cell>
          <cell r="O47">
            <v>13</v>
          </cell>
          <cell r="P47" t="str">
            <v>B</v>
          </cell>
          <cell r="Q47">
            <v>1</v>
          </cell>
          <cell r="R47">
            <v>1</v>
          </cell>
          <cell r="S47" t="str">
            <v>*</v>
          </cell>
          <cell r="T47" t="str">
            <v>*</v>
          </cell>
          <cell r="U47" t="str">
            <v>*</v>
          </cell>
          <cell r="V47" t="str">
            <v>*</v>
          </cell>
          <cell r="W47" t="str">
            <v>2011/03/14</v>
          </cell>
          <cell r="X47" t="str">
            <v>2011/03/14</v>
          </cell>
          <cell r="Y47" t="str">
            <v>南部</v>
          </cell>
        </row>
        <row r="48">
          <cell r="A48">
            <v>46</v>
          </cell>
          <cell r="B48">
            <v>155001585</v>
          </cell>
          <cell r="C48" t="str">
            <v>（株）北創</v>
          </cell>
          <cell r="D48" t="str">
            <v>ホクソウ</v>
          </cell>
          <cell r="E48" t="str">
            <v>代表取締役　佐々木　康宏</v>
          </cell>
          <cell r="F48" t="str">
            <v>0123-72-5331</v>
          </cell>
          <cell r="G48" t="str">
            <v>〒069-1501</v>
          </cell>
          <cell r="H48" t="str">
            <v>栗山町桜丘１丁目１１１番地８</v>
          </cell>
          <cell r="I48">
            <v>309</v>
          </cell>
          <cell r="J48" t="str">
            <v>栗山町</v>
          </cell>
          <cell r="K48" t="str">
            <v>B</v>
          </cell>
          <cell r="L48">
            <v>980</v>
          </cell>
          <cell r="M48">
            <v>909</v>
          </cell>
          <cell r="N48">
            <v>71</v>
          </cell>
          <cell r="O48">
            <v>19</v>
          </cell>
          <cell r="P48" t="str">
            <v>B</v>
          </cell>
          <cell r="Q48" t="str">
            <v>B</v>
          </cell>
          <cell r="R48">
            <v>1</v>
          </cell>
          <cell r="S48" t="str">
            <v>*</v>
          </cell>
          <cell r="T48" t="str">
            <v>*</v>
          </cell>
          <cell r="U48" t="str">
            <v>*</v>
          </cell>
          <cell r="V48" t="str">
            <v>*</v>
          </cell>
          <cell r="W48" t="str">
            <v>*</v>
          </cell>
          <cell r="X48" t="str">
            <v>*</v>
          </cell>
          <cell r="Y48" t="str">
            <v>*</v>
          </cell>
          <cell r="Z48" t="str">
            <v>*</v>
          </cell>
          <cell r="AA48" t="str">
            <v>*</v>
          </cell>
          <cell r="AB48" t="str">
            <v>*</v>
          </cell>
          <cell r="AC48" t="str">
            <v>2011/03/14</v>
          </cell>
          <cell r="AD48" t="str">
            <v>2011/03/14</v>
          </cell>
          <cell r="AE48" t="str">
            <v>南部</v>
          </cell>
        </row>
        <row r="49">
          <cell r="A49">
            <v>47</v>
          </cell>
          <cell r="B49">
            <v>155001770</v>
          </cell>
          <cell r="C49" t="str">
            <v>（株）南幌土建</v>
          </cell>
          <cell r="D49" t="str">
            <v>ナンポロドケン</v>
          </cell>
          <cell r="E49" t="str">
            <v>代表取締役　峰尾　義明</v>
          </cell>
          <cell r="F49" t="str">
            <v>011-378-1582</v>
          </cell>
          <cell r="G49" t="str">
            <v>〒069-0238</v>
          </cell>
          <cell r="H49" t="str">
            <v>南幌町元町１丁目４番５号</v>
          </cell>
          <cell r="I49">
            <v>303</v>
          </cell>
          <cell r="J49" t="str">
            <v>南幌町</v>
          </cell>
          <cell r="K49" t="str">
            <v>B</v>
          </cell>
          <cell r="L49">
            <v>1029</v>
          </cell>
          <cell r="M49">
            <v>948</v>
          </cell>
          <cell r="N49">
            <v>81</v>
          </cell>
          <cell r="O49">
            <v>13</v>
          </cell>
          <cell r="P49" t="str">
            <v>B</v>
          </cell>
          <cell r="Q49">
            <v>1</v>
          </cell>
          <cell r="R49" t="str">
            <v>*</v>
          </cell>
          <cell r="S49" t="str">
            <v>*</v>
          </cell>
          <cell r="T49" t="str">
            <v>*</v>
          </cell>
          <cell r="U49" t="str">
            <v>*</v>
          </cell>
          <cell r="V49" t="str">
            <v>2011/03/14</v>
          </cell>
          <cell r="W49" t="str">
            <v>2011/03/14</v>
          </cell>
          <cell r="X49" t="str">
            <v>南部</v>
          </cell>
        </row>
      </sheetData>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供用日数"/>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美帯_効果総括・作物効果など"/>
    </sheetNames>
    <definedNames>
      <definedName name="print工種別効果"/>
    </defined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配置予定技術者 リスト (H23用) (業者用)"/>
      <sheetName val=" 配置予定技術者 リスト (H23用)"/>
      <sheetName val=" 配置予定技術者 リスト(H22用)"/>
      <sheetName val="会社名リスト"/>
      <sheetName val="転送リスト"/>
    </sheetNames>
    <sheetDataSet>
      <sheetData sheetId="0" refreshError="1"/>
      <sheetData sheetId="1" refreshError="1"/>
      <sheetData sheetId="2" refreshError="1"/>
      <sheetData sheetId="3">
        <row r="3">
          <cell r="F3" t="str">
            <v>技術士</v>
          </cell>
          <cell r="G3">
            <v>1</v>
          </cell>
          <cell r="L3" t="str">
            <v>H21</v>
          </cell>
          <cell r="N3" t="str">
            <v>石狩支庁</v>
          </cell>
          <cell r="P3" t="str">
            <v>●</v>
          </cell>
          <cell r="Q3">
            <v>0.5</v>
          </cell>
          <cell r="R3">
            <v>0.5</v>
          </cell>
        </row>
        <row r="4">
          <cell r="F4" t="str">
            <v>1級10年以上</v>
          </cell>
          <cell r="G4">
            <v>1</v>
          </cell>
          <cell r="I4" t="str">
            <v>なし</v>
          </cell>
          <cell r="L4" t="str">
            <v>監理技術者</v>
          </cell>
          <cell r="N4">
            <v>2</v>
          </cell>
          <cell r="P4" t="str">
            <v>○</v>
          </cell>
          <cell r="Q4" t="str">
            <v>○</v>
          </cell>
          <cell r="R4">
            <v>0</v>
          </cell>
          <cell r="S4">
            <v>0.25</v>
          </cell>
        </row>
        <row r="5">
          <cell r="F5" t="str">
            <v>1級土木</v>
          </cell>
          <cell r="G5">
            <v>0.5</v>
          </cell>
          <cell r="I5" t="str">
            <v>檜山</v>
          </cell>
          <cell r="L5" t="str">
            <v>H19</v>
          </cell>
          <cell r="N5" t="str">
            <v>檜山支庁</v>
          </cell>
          <cell r="P5">
            <v>0</v>
          </cell>
        </row>
        <row r="6">
          <cell r="F6" t="str">
            <v>2級土木</v>
          </cell>
          <cell r="G6">
            <v>0</v>
          </cell>
          <cell r="I6" t="str">
            <v>後志</v>
          </cell>
          <cell r="L6">
            <v>4</v>
          </cell>
        </row>
        <row r="7">
          <cell r="F7" t="str">
            <v>1級建設機械</v>
          </cell>
          <cell r="G7">
            <v>0</v>
          </cell>
          <cell r="I7" t="str">
            <v>リストから</v>
          </cell>
          <cell r="L7" t="str">
            <v>H17</v>
          </cell>
          <cell r="N7" t="str">
            <v>空知支庁</v>
          </cell>
        </row>
        <row r="8">
          <cell r="F8" t="str">
            <v>2級建設機械</v>
          </cell>
          <cell r="G8">
            <v>0</v>
          </cell>
          <cell r="I8" t="str">
            <v>上川</v>
          </cell>
        </row>
        <row r="9">
          <cell r="I9" t="str">
            <v>なし</v>
          </cell>
        </row>
        <row r="10">
          <cell r="N10" t="str">
            <v>宗谷</v>
          </cell>
        </row>
        <row r="11">
          <cell r="I11" t="str">
            <v>リストから</v>
          </cell>
        </row>
        <row r="12">
          <cell r="N12" t="str">
            <v>ｵﾎｰﾂｸ</v>
          </cell>
        </row>
        <row r="13">
          <cell r="N13" t="str">
            <v>胆振</v>
          </cell>
        </row>
        <row r="14">
          <cell r="N14" t="str">
            <v>日高</v>
          </cell>
        </row>
        <row r="15">
          <cell r="N15" t="str">
            <v>十勝</v>
          </cell>
        </row>
        <row r="16">
          <cell r="N16" t="str">
            <v>釧路</v>
          </cell>
        </row>
        <row r="17">
          <cell r="N17" t="str">
            <v>根室</v>
          </cell>
        </row>
        <row r="18">
          <cell r="R18" t="str">
            <v>H 6</v>
          </cell>
          <cell r="S18">
            <v>16</v>
          </cell>
        </row>
        <row r="19">
          <cell r="N19" t="str">
            <v>リストから</v>
          </cell>
        </row>
        <row r="20">
          <cell r="R20" t="str">
            <v>H 4</v>
          </cell>
          <cell r="S20">
            <v>18</v>
          </cell>
        </row>
        <row r="21">
          <cell r="R21" t="str">
            <v>H 3</v>
          </cell>
          <cell r="S21">
            <v>19</v>
          </cell>
          <cell r="T21" t="str">
            <v>旭川土現</v>
          </cell>
        </row>
        <row r="22">
          <cell r="R22" t="str">
            <v>H 2</v>
          </cell>
          <cell r="S22">
            <v>20</v>
          </cell>
        </row>
        <row r="23">
          <cell r="R23" t="str">
            <v>H 1</v>
          </cell>
          <cell r="S23">
            <v>21</v>
          </cell>
        </row>
        <row r="24">
          <cell r="R24" t="str">
            <v>S63</v>
          </cell>
          <cell r="S24">
            <v>22</v>
          </cell>
          <cell r="T24" t="str">
            <v>リストから</v>
          </cell>
        </row>
        <row r="25">
          <cell r="R25" t="str">
            <v>S62</v>
          </cell>
          <cell r="S25">
            <v>23</v>
          </cell>
        </row>
        <row r="26">
          <cell r="R26" t="str">
            <v>S61</v>
          </cell>
          <cell r="S26">
            <v>24</v>
          </cell>
        </row>
        <row r="27">
          <cell r="R27" t="str">
            <v>S60</v>
          </cell>
          <cell r="S27">
            <v>25</v>
          </cell>
        </row>
        <row r="28">
          <cell r="R28" t="str">
            <v>S59</v>
          </cell>
          <cell r="S28">
            <v>26</v>
          </cell>
        </row>
        <row r="29">
          <cell r="R29" t="str">
            <v>S58</v>
          </cell>
          <cell r="S29">
            <v>27</v>
          </cell>
        </row>
        <row r="30">
          <cell r="R30" t="str">
            <v>S57</v>
          </cell>
          <cell r="S30">
            <v>28</v>
          </cell>
        </row>
        <row r="31">
          <cell r="R31" t="str">
            <v>S56</v>
          </cell>
          <cell r="S31">
            <v>29</v>
          </cell>
        </row>
        <row r="32">
          <cell r="R32" t="str">
            <v>S55</v>
          </cell>
          <cell r="S32">
            <v>30</v>
          </cell>
        </row>
        <row r="33">
          <cell r="R33" t="str">
            <v>S54</v>
          </cell>
          <cell r="S33">
            <v>31</v>
          </cell>
        </row>
        <row r="34">
          <cell r="R34" t="str">
            <v>S53</v>
          </cell>
          <cell r="S34">
            <v>32</v>
          </cell>
        </row>
        <row r="35">
          <cell r="R35" t="str">
            <v>S52</v>
          </cell>
          <cell r="S35">
            <v>33</v>
          </cell>
        </row>
        <row r="36">
          <cell r="R36" t="str">
            <v>S51</v>
          </cell>
          <cell r="S36">
            <v>34</v>
          </cell>
        </row>
        <row r="37">
          <cell r="R37" t="str">
            <v>S50</v>
          </cell>
          <cell r="S37">
            <v>35</v>
          </cell>
        </row>
        <row r="38">
          <cell r="R38" t="str">
            <v>S49</v>
          </cell>
          <cell r="S38">
            <v>36</v>
          </cell>
        </row>
        <row r="39">
          <cell r="R39" t="str">
            <v>S48</v>
          </cell>
          <cell r="S39">
            <v>37</v>
          </cell>
        </row>
        <row r="40">
          <cell r="R40" t="str">
            <v>S47</v>
          </cell>
          <cell r="S40">
            <v>38</v>
          </cell>
        </row>
        <row r="41">
          <cell r="R41" t="str">
            <v>S46</v>
          </cell>
          <cell r="S41">
            <v>39</v>
          </cell>
        </row>
        <row r="42">
          <cell r="R42" t="str">
            <v>S45</v>
          </cell>
          <cell r="S42">
            <v>40</v>
          </cell>
        </row>
        <row r="43">
          <cell r="R43" t="str">
            <v>S44</v>
          </cell>
          <cell r="S43">
            <v>41</v>
          </cell>
        </row>
        <row r="44">
          <cell r="R44" t="str">
            <v>S43</v>
          </cell>
          <cell r="S44">
            <v>42</v>
          </cell>
        </row>
        <row r="45">
          <cell r="R45" t="str">
            <v>なし</v>
          </cell>
        </row>
        <row r="47">
          <cell r="R47" t="str">
            <v>リストから</v>
          </cell>
          <cell r="S47" t="str">
            <v>リストから</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知文"/>
      <sheetName val="2654"/>
    </sheetNames>
    <sheetDataSet>
      <sheetData sheetId="0" refreshError="1"/>
      <sheetData sheetId="1">
        <row r="18">
          <cell r="A18">
            <v>1</v>
          </cell>
          <cell r="B18" t="str">
            <v>三鉱建設(株)</v>
          </cell>
          <cell r="C18">
            <v>100</v>
          </cell>
          <cell r="D18">
            <v>2.5</v>
          </cell>
          <cell r="E18">
            <v>1.25</v>
          </cell>
          <cell r="F18">
            <v>6</v>
          </cell>
          <cell r="G18">
            <v>1</v>
          </cell>
          <cell r="H18">
            <v>1</v>
          </cell>
          <cell r="I18">
            <v>0.5</v>
          </cell>
          <cell r="J18">
            <v>0.5</v>
          </cell>
          <cell r="K18">
            <v>0</v>
          </cell>
          <cell r="L18">
            <v>1.5</v>
          </cell>
          <cell r="M18">
            <v>1</v>
          </cell>
          <cell r="N18">
            <v>15.25</v>
          </cell>
          <cell r="O18">
            <v>1</v>
          </cell>
          <cell r="P18">
            <v>15.25</v>
          </cell>
          <cell r="Q18">
            <v>197500000</v>
          </cell>
          <cell r="R18" t="str">
            <v>○</v>
          </cell>
          <cell r="S18">
            <v>27.19</v>
          </cell>
          <cell r="T18">
            <v>42.44</v>
          </cell>
          <cell r="U18">
            <v>2</v>
          </cell>
          <cell r="V18" t="str">
            <v>○</v>
          </cell>
          <cell r="W18">
            <v>40011</v>
          </cell>
        </row>
        <row r="19">
          <cell r="A19">
            <v>2</v>
          </cell>
          <cell r="B19" t="str">
            <v>宮脇大木建設(株)</v>
          </cell>
          <cell r="C19">
            <v>100</v>
          </cell>
          <cell r="D19">
            <v>1.25</v>
          </cell>
          <cell r="E19">
            <v>2.5</v>
          </cell>
          <cell r="F19">
            <v>6</v>
          </cell>
          <cell r="G19">
            <v>1</v>
          </cell>
          <cell r="H19">
            <v>0.5</v>
          </cell>
          <cell r="I19">
            <v>0</v>
          </cell>
          <cell r="J19">
            <v>0.5</v>
          </cell>
          <cell r="K19">
            <v>0</v>
          </cell>
          <cell r="L19">
            <v>1.5</v>
          </cell>
          <cell r="M19">
            <v>1</v>
          </cell>
          <cell r="N19">
            <v>14.25</v>
          </cell>
          <cell r="O19">
            <v>1</v>
          </cell>
          <cell r="P19">
            <v>14.25</v>
          </cell>
          <cell r="Q19">
            <v>197700000</v>
          </cell>
          <cell r="R19" t="str">
            <v>○</v>
          </cell>
          <cell r="S19">
            <v>26.94</v>
          </cell>
          <cell r="T19">
            <v>41.19</v>
          </cell>
          <cell r="U19">
            <v>4</v>
          </cell>
          <cell r="V19" t="str">
            <v>○</v>
          </cell>
          <cell r="W19">
            <v>40015</v>
          </cell>
        </row>
        <row r="20">
          <cell r="A20">
            <v>3</v>
          </cell>
          <cell r="B20" t="str">
            <v>中山・不二経常建設共同企業体</v>
          </cell>
          <cell r="C20">
            <v>100</v>
          </cell>
          <cell r="D20">
            <v>0</v>
          </cell>
          <cell r="E20">
            <v>1.25</v>
          </cell>
          <cell r="F20">
            <v>6</v>
          </cell>
          <cell r="G20">
            <v>0</v>
          </cell>
          <cell r="H20">
            <v>1</v>
          </cell>
          <cell r="I20">
            <v>0.5</v>
          </cell>
          <cell r="J20">
            <v>0</v>
          </cell>
          <cell r="K20">
            <v>0</v>
          </cell>
          <cell r="L20">
            <v>1.5</v>
          </cell>
          <cell r="M20">
            <v>0</v>
          </cell>
          <cell r="N20">
            <v>10.25</v>
          </cell>
          <cell r="O20">
            <v>1</v>
          </cell>
          <cell r="P20">
            <v>10.25</v>
          </cell>
          <cell r="Q20">
            <v>193500000</v>
          </cell>
          <cell r="R20" t="str">
            <v>○</v>
          </cell>
          <cell r="S20">
            <v>32.1</v>
          </cell>
          <cell r="T20">
            <v>42.35</v>
          </cell>
          <cell r="U20">
            <v>3</v>
          </cell>
          <cell r="V20" t="str">
            <v>○</v>
          </cell>
          <cell r="W20">
            <v>40015</v>
          </cell>
        </row>
        <row r="21">
          <cell r="A21">
            <v>4</v>
          </cell>
          <cell r="B21" t="str">
            <v>開発工建・岩倉経常建設共同企業体</v>
          </cell>
          <cell r="C21">
            <v>100</v>
          </cell>
          <cell r="D21">
            <v>2.5</v>
          </cell>
          <cell r="E21">
            <v>2.5</v>
          </cell>
          <cell r="F21">
            <v>6</v>
          </cell>
          <cell r="G21">
            <v>0</v>
          </cell>
          <cell r="H21">
            <v>1</v>
          </cell>
          <cell r="I21">
            <v>0.5</v>
          </cell>
          <cell r="J21">
            <v>0.5</v>
          </cell>
          <cell r="K21">
            <v>0</v>
          </cell>
          <cell r="L21">
            <v>1.5</v>
          </cell>
          <cell r="M21">
            <v>1</v>
          </cell>
          <cell r="N21">
            <v>15.5</v>
          </cell>
          <cell r="O21">
            <v>1</v>
          </cell>
          <cell r="P21">
            <v>15.5</v>
          </cell>
          <cell r="Q21">
            <v>192500000</v>
          </cell>
          <cell r="R21" t="str">
            <v>○</v>
          </cell>
          <cell r="S21">
            <v>33.33</v>
          </cell>
          <cell r="T21">
            <v>48.83</v>
          </cell>
          <cell r="U21">
            <v>1</v>
          </cell>
          <cell r="V21" t="str">
            <v>○</v>
          </cell>
          <cell r="W21">
            <v>40011</v>
          </cell>
        </row>
        <row r="22">
          <cell r="A22">
            <v>5</v>
          </cell>
          <cell r="B22">
            <v>100</v>
          </cell>
          <cell r="C22">
            <v>0</v>
          </cell>
        </row>
        <row r="23">
          <cell r="A23">
            <v>6</v>
          </cell>
          <cell r="B23">
            <v>100</v>
          </cell>
          <cell r="C23">
            <v>0</v>
          </cell>
        </row>
        <row r="24">
          <cell r="A24">
            <v>7</v>
          </cell>
          <cell r="B24">
            <v>100</v>
          </cell>
          <cell r="C24">
            <v>0</v>
          </cell>
        </row>
        <row r="25">
          <cell r="A25">
            <v>8</v>
          </cell>
          <cell r="B25">
            <v>100</v>
          </cell>
          <cell r="C25">
            <v>0</v>
          </cell>
        </row>
        <row r="26">
          <cell r="A26">
            <v>9</v>
          </cell>
          <cell r="B26">
            <v>100</v>
          </cell>
          <cell r="C26">
            <v>0</v>
          </cell>
        </row>
        <row r="27">
          <cell r="A27">
            <v>10</v>
          </cell>
        </row>
        <row r="28">
          <cell r="A28">
            <v>11</v>
          </cell>
        </row>
        <row r="29">
          <cell r="A29">
            <v>12</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その1"/>
      <sheetName val="その2"/>
      <sheetName val="入力シート"/>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活用 契約事務"/>
      <sheetName val="データベース"/>
      <sheetName val="入札結果一覧"/>
      <sheetName val="通知文"/>
      <sheetName val="業者データ"/>
    </sheetNames>
    <sheetDataSet>
      <sheetData sheetId="0">
        <row r="4">
          <cell r="A4">
            <v>2401</v>
          </cell>
          <cell r="B4" t="str">
            <v>幌向</v>
          </cell>
          <cell r="C4" t="str">
            <v>経営体</v>
          </cell>
          <cell r="D4" t="str">
            <v>第51工区</v>
          </cell>
          <cell r="E4">
            <v>119899500</v>
          </cell>
          <cell r="F4">
            <v>107909550</v>
          </cell>
          <cell r="G4" t="str">
            <v>区画整理</v>
          </cell>
          <cell r="H4" t="str">
            <v>岩見沢市</v>
          </cell>
          <cell r="I4">
            <v>40624.541666666664</v>
          </cell>
          <cell r="J4">
            <v>40592</v>
          </cell>
          <cell r="K4">
            <v>155003339</v>
          </cell>
          <cell r="L4">
            <v>755742002</v>
          </cell>
          <cell r="M4">
            <v>155000058</v>
          </cell>
          <cell r="N4">
            <v>155000714</v>
          </cell>
          <cell r="O4">
            <v>155000175</v>
          </cell>
        </row>
        <row r="5">
          <cell r="A5">
            <v>2402</v>
          </cell>
          <cell r="B5" t="str">
            <v>由良</v>
          </cell>
          <cell r="C5" t="str">
            <v>経営体</v>
          </cell>
          <cell r="D5" t="str">
            <v>第51工区</v>
          </cell>
          <cell r="E5">
            <v>88242000</v>
          </cell>
          <cell r="F5">
            <v>79285605</v>
          </cell>
          <cell r="G5" t="str">
            <v>区画整理</v>
          </cell>
          <cell r="H5" t="str">
            <v>岩見沢市</v>
          </cell>
          <cell r="I5">
            <v>40624.541666666664</v>
          </cell>
          <cell r="J5">
            <v>40592</v>
          </cell>
          <cell r="K5">
            <v>155003339</v>
          </cell>
          <cell r="L5">
            <v>155000357</v>
          </cell>
          <cell r="M5">
            <v>155000001</v>
          </cell>
          <cell r="N5">
            <v>155000786</v>
          </cell>
          <cell r="O5">
            <v>755742029</v>
          </cell>
          <cell r="P5">
            <v>155000714</v>
          </cell>
        </row>
        <row r="6">
          <cell r="A6">
            <v>2403</v>
          </cell>
          <cell r="B6" t="str">
            <v>峰岩</v>
          </cell>
          <cell r="C6" t="str">
            <v>経営体</v>
          </cell>
          <cell r="D6" t="str">
            <v>第51工区</v>
          </cell>
          <cell r="E6">
            <v>130609500</v>
          </cell>
          <cell r="F6">
            <v>117541095</v>
          </cell>
          <cell r="G6" t="str">
            <v>区画整理</v>
          </cell>
          <cell r="H6" t="str">
            <v>美唄市</v>
          </cell>
          <cell r="I6">
            <v>40624.541666666664</v>
          </cell>
          <cell r="J6">
            <v>40592</v>
          </cell>
          <cell r="K6">
            <v>755742017</v>
          </cell>
          <cell r="L6">
            <v>155000132</v>
          </cell>
          <cell r="M6">
            <v>155000584</v>
          </cell>
          <cell r="N6">
            <v>155000010</v>
          </cell>
          <cell r="O6">
            <v>755742013</v>
          </cell>
          <cell r="P6">
            <v>155000120</v>
          </cell>
          <cell r="Q6">
            <v>155000268</v>
          </cell>
        </row>
        <row r="7">
          <cell r="A7">
            <v>2404</v>
          </cell>
          <cell r="B7" t="str">
            <v>沼の内</v>
          </cell>
          <cell r="C7" t="str">
            <v>経営体</v>
          </cell>
          <cell r="D7" t="str">
            <v>第51工区</v>
          </cell>
          <cell r="E7">
            <v>150937500</v>
          </cell>
          <cell r="F7">
            <v>135843750</v>
          </cell>
          <cell r="G7" t="str">
            <v>区画整理</v>
          </cell>
          <cell r="H7" t="str">
            <v>美唄市</v>
          </cell>
          <cell r="I7">
            <v>40624.541666666664</v>
          </cell>
          <cell r="J7">
            <v>40592</v>
          </cell>
          <cell r="K7">
            <v>155000428</v>
          </cell>
          <cell r="L7">
            <v>155000584</v>
          </cell>
          <cell r="M7">
            <v>755742002</v>
          </cell>
          <cell r="N7">
            <v>155000250</v>
          </cell>
          <cell r="O7">
            <v>755742011</v>
          </cell>
          <cell r="P7">
            <v>155000010</v>
          </cell>
          <cell r="Q7">
            <v>755742046</v>
          </cell>
          <cell r="R7">
            <v>755742008</v>
          </cell>
          <cell r="S7">
            <v>155000714</v>
          </cell>
          <cell r="T7">
            <v>755742013</v>
          </cell>
          <cell r="U7">
            <v>155000120</v>
          </cell>
        </row>
        <row r="8">
          <cell r="A8">
            <v>2405</v>
          </cell>
          <cell r="B8" t="str">
            <v>中美唄</v>
          </cell>
          <cell r="C8" t="str">
            <v>経営体</v>
          </cell>
          <cell r="D8" t="str">
            <v>第51工区</v>
          </cell>
          <cell r="E8">
            <v>177649500</v>
          </cell>
          <cell r="F8">
            <v>159884550</v>
          </cell>
          <cell r="G8" t="str">
            <v>区画整理</v>
          </cell>
          <cell r="H8" t="str">
            <v>美唄市</v>
          </cell>
          <cell r="I8">
            <v>40624.541666666664</v>
          </cell>
          <cell r="J8">
            <v>40592</v>
          </cell>
          <cell r="K8">
            <v>155000428</v>
          </cell>
          <cell r="L8">
            <v>155000584</v>
          </cell>
          <cell r="M8">
            <v>155000132</v>
          </cell>
          <cell r="N8">
            <v>755742011</v>
          </cell>
          <cell r="O8">
            <v>155000010</v>
          </cell>
          <cell r="P8">
            <v>755742051</v>
          </cell>
          <cell r="Q8">
            <v>755742013</v>
          </cell>
          <cell r="R8">
            <v>755742005</v>
          </cell>
        </row>
        <row r="9">
          <cell r="A9">
            <v>2406</v>
          </cell>
          <cell r="B9" t="str">
            <v>西川中</v>
          </cell>
          <cell r="C9" t="str">
            <v>経営体</v>
          </cell>
          <cell r="D9" t="str">
            <v>第51工区</v>
          </cell>
          <cell r="E9">
            <v>79947000</v>
          </cell>
          <cell r="F9">
            <v>71894182</v>
          </cell>
          <cell r="G9" t="str">
            <v>農業用用排水路</v>
          </cell>
          <cell r="H9" t="str">
            <v>岩見沢市</v>
          </cell>
          <cell r="I9">
            <v>40624.541666666664</v>
          </cell>
          <cell r="J9">
            <v>40592</v>
          </cell>
          <cell r="K9">
            <v>155000428</v>
          </cell>
          <cell r="L9">
            <v>155003339</v>
          </cell>
          <cell r="M9">
            <v>155000786</v>
          </cell>
          <cell r="N9">
            <v>155000018</v>
          </cell>
          <cell r="O9">
            <v>155000268</v>
          </cell>
          <cell r="P9">
            <v>755742029</v>
          </cell>
          <cell r="Q9">
            <v>755742039</v>
          </cell>
        </row>
        <row r="10">
          <cell r="A10">
            <v>2407</v>
          </cell>
          <cell r="B10" t="str">
            <v>札豊</v>
          </cell>
          <cell r="C10" t="str">
            <v>経営体</v>
          </cell>
          <cell r="D10" t="str">
            <v>第51工区</v>
          </cell>
          <cell r="E10">
            <v>155631000</v>
          </cell>
          <cell r="F10">
            <v>140067900</v>
          </cell>
          <cell r="G10" t="str">
            <v>農業用用排水路</v>
          </cell>
          <cell r="H10" t="str">
            <v>月形町</v>
          </cell>
          <cell r="I10">
            <v>40624.541666666664</v>
          </cell>
          <cell r="J10">
            <v>40592</v>
          </cell>
          <cell r="K10">
            <v>755742002</v>
          </cell>
          <cell r="L10">
            <v>155000001</v>
          </cell>
          <cell r="M10">
            <v>155000607</v>
          </cell>
          <cell r="N10">
            <v>155000058</v>
          </cell>
          <cell r="O10">
            <v>155000714</v>
          </cell>
        </row>
        <row r="11">
          <cell r="A11">
            <v>2408</v>
          </cell>
          <cell r="B11" t="str">
            <v>大願東</v>
          </cell>
          <cell r="C11" t="str">
            <v>経営体</v>
          </cell>
          <cell r="D11" t="str">
            <v>第51工区</v>
          </cell>
          <cell r="E11">
            <v>111499500</v>
          </cell>
          <cell r="F11">
            <v>100349550</v>
          </cell>
          <cell r="G11" t="str">
            <v>農業用用排水路</v>
          </cell>
          <cell r="H11" t="str">
            <v>岩見沢市</v>
          </cell>
          <cell r="I11">
            <v>40624.541666666664</v>
          </cell>
          <cell r="J11">
            <v>40592</v>
          </cell>
          <cell r="K11">
            <v>155000001</v>
          </cell>
          <cell r="L11">
            <v>155000714</v>
          </cell>
          <cell r="M11">
            <v>755742029</v>
          </cell>
          <cell r="N11">
            <v>755742039</v>
          </cell>
          <cell r="O11">
            <v>155000268</v>
          </cell>
        </row>
        <row r="12">
          <cell r="A12">
            <v>2409</v>
          </cell>
          <cell r="B12" t="str">
            <v>大願南</v>
          </cell>
          <cell r="C12" t="str">
            <v>経営体</v>
          </cell>
          <cell r="D12" t="str">
            <v>第51工区</v>
          </cell>
          <cell r="E12">
            <v>73773000</v>
          </cell>
          <cell r="F12">
            <v>66232477</v>
          </cell>
          <cell r="G12" t="str">
            <v>区画整理</v>
          </cell>
          <cell r="H12" t="str">
            <v>岩見沢市</v>
          </cell>
          <cell r="I12">
            <v>40624.541666666664</v>
          </cell>
          <cell r="J12">
            <v>40592</v>
          </cell>
          <cell r="K12">
            <v>155000786</v>
          </cell>
          <cell r="L12">
            <v>155000268</v>
          </cell>
          <cell r="M12">
            <v>155000175</v>
          </cell>
        </row>
        <row r="13">
          <cell r="A13">
            <v>2410</v>
          </cell>
          <cell r="B13" t="str">
            <v>昭栄</v>
          </cell>
          <cell r="C13" t="str">
            <v>経営体</v>
          </cell>
          <cell r="D13" t="str">
            <v>第51工区</v>
          </cell>
          <cell r="E13">
            <v>79968000</v>
          </cell>
          <cell r="F13">
            <v>71824777</v>
          </cell>
          <cell r="G13" t="str">
            <v>区画整理</v>
          </cell>
          <cell r="H13" t="str">
            <v>月形町</v>
          </cell>
          <cell r="I13">
            <v>40624.541666666664</v>
          </cell>
          <cell r="J13">
            <v>40592</v>
          </cell>
          <cell r="K13">
            <v>155003339</v>
          </cell>
          <cell r="L13">
            <v>155000250</v>
          </cell>
          <cell r="M13">
            <v>155000132</v>
          </cell>
        </row>
        <row r="14">
          <cell r="A14">
            <v>2411</v>
          </cell>
          <cell r="B14" t="str">
            <v>高島南</v>
          </cell>
          <cell r="C14" t="str">
            <v>経営体</v>
          </cell>
          <cell r="D14" t="str">
            <v>第51工区</v>
          </cell>
          <cell r="E14">
            <v>145057500</v>
          </cell>
          <cell r="F14">
            <v>130513215</v>
          </cell>
          <cell r="G14" t="str">
            <v>区画整理</v>
          </cell>
          <cell r="H14" t="str">
            <v>奈井江町</v>
          </cell>
          <cell r="I14">
            <v>40624.541666666664</v>
          </cell>
          <cell r="J14">
            <v>40592</v>
          </cell>
          <cell r="K14">
            <v>155000584</v>
          </cell>
          <cell r="L14">
            <v>755742054</v>
          </cell>
          <cell r="M14">
            <v>755742050</v>
          </cell>
          <cell r="N14">
            <v>155000607</v>
          </cell>
          <cell r="O14">
            <v>155000058</v>
          </cell>
          <cell r="P14">
            <v>155000010</v>
          </cell>
          <cell r="Q14">
            <v>155000175</v>
          </cell>
        </row>
        <row r="15">
          <cell r="A15">
            <v>2451</v>
          </cell>
          <cell r="B15" t="str">
            <v>杵臼南部</v>
          </cell>
          <cell r="C15" t="str">
            <v>経営体</v>
          </cell>
          <cell r="D15" t="str">
            <v>第51工区</v>
          </cell>
          <cell r="E15">
            <v>106974000</v>
          </cell>
          <cell r="F15">
            <v>96276600</v>
          </cell>
          <cell r="G15" t="str">
            <v>区画整理</v>
          </cell>
          <cell r="H15" t="str">
            <v>栗山町</v>
          </cell>
          <cell r="I15">
            <v>40624.541666666664</v>
          </cell>
          <cell r="J15">
            <v>40592</v>
          </cell>
          <cell r="K15">
            <v>155001022</v>
          </cell>
          <cell r="L15">
            <v>755742011</v>
          </cell>
          <cell r="M15">
            <v>155001585</v>
          </cell>
          <cell r="N15">
            <v>155003511</v>
          </cell>
        </row>
        <row r="16">
          <cell r="A16">
            <v>2452</v>
          </cell>
          <cell r="B16" t="str">
            <v>杵臼北部</v>
          </cell>
          <cell r="C16" t="str">
            <v>経営体</v>
          </cell>
          <cell r="D16" t="str">
            <v>第51工区</v>
          </cell>
          <cell r="E16">
            <v>107824500</v>
          </cell>
          <cell r="F16">
            <v>97098750</v>
          </cell>
          <cell r="G16" t="str">
            <v>区画整理</v>
          </cell>
          <cell r="H16" t="str">
            <v>栗山町</v>
          </cell>
          <cell r="I16">
            <v>40624.541666666664</v>
          </cell>
          <cell r="J16">
            <v>40592</v>
          </cell>
          <cell r="K16">
            <v>155001585</v>
          </cell>
          <cell r="L16">
            <v>755742028</v>
          </cell>
          <cell r="M16">
            <v>755742027</v>
          </cell>
          <cell r="N16">
            <v>155000120</v>
          </cell>
        </row>
        <row r="17">
          <cell r="A17">
            <v>2454</v>
          </cell>
          <cell r="B17" t="str">
            <v>杵臼支線</v>
          </cell>
          <cell r="C17" t="str">
            <v>かん排</v>
          </cell>
          <cell r="D17" t="str">
            <v>第51工区</v>
          </cell>
          <cell r="E17">
            <v>136888500</v>
          </cell>
          <cell r="F17">
            <v>123199650</v>
          </cell>
          <cell r="G17" t="str">
            <v>農業用用排水路</v>
          </cell>
          <cell r="H17" t="str">
            <v>栗山町</v>
          </cell>
          <cell r="I17">
            <v>40624.541666666664</v>
          </cell>
          <cell r="J17">
            <v>40592</v>
          </cell>
          <cell r="K17">
            <v>155000428</v>
          </cell>
          <cell r="L17">
            <v>155003339</v>
          </cell>
          <cell r="M17">
            <v>155000132</v>
          </cell>
          <cell r="N17">
            <v>155000175</v>
          </cell>
          <cell r="O17">
            <v>155003156</v>
          </cell>
          <cell r="P17">
            <v>755742012</v>
          </cell>
        </row>
        <row r="18">
          <cell r="A18">
            <v>2455</v>
          </cell>
          <cell r="B18" t="str">
            <v>長都遠軽</v>
          </cell>
          <cell r="C18" t="str">
            <v>経営体</v>
          </cell>
          <cell r="D18" t="str">
            <v>第51工区</v>
          </cell>
          <cell r="E18">
            <v>199846500</v>
          </cell>
          <cell r="F18">
            <v>179861850</v>
          </cell>
          <cell r="G18" t="str">
            <v>区画整理</v>
          </cell>
          <cell r="H18" t="str">
            <v>長沼町</v>
          </cell>
          <cell r="I18">
            <v>40624.541666666664</v>
          </cell>
          <cell r="J18">
            <v>40592</v>
          </cell>
          <cell r="K18">
            <v>155000215</v>
          </cell>
          <cell r="L18">
            <v>755742054</v>
          </cell>
          <cell r="M18">
            <v>755742005</v>
          </cell>
          <cell r="N18">
            <v>155003156</v>
          </cell>
          <cell r="O18">
            <v>755742008</v>
          </cell>
          <cell r="P18">
            <v>155000010</v>
          </cell>
        </row>
        <row r="19">
          <cell r="A19">
            <v>2456</v>
          </cell>
          <cell r="B19" t="str">
            <v>新双誠</v>
          </cell>
          <cell r="C19" t="str">
            <v>経営体</v>
          </cell>
          <cell r="D19" t="str">
            <v>第51工区</v>
          </cell>
          <cell r="E19">
            <v>132951000</v>
          </cell>
          <cell r="F19">
            <v>119655900</v>
          </cell>
          <cell r="G19" t="str">
            <v>農業用用排水路</v>
          </cell>
          <cell r="H19" t="str">
            <v>長沼町</v>
          </cell>
          <cell r="I19">
            <v>40624.541666666664</v>
          </cell>
          <cell r="J19">
            <v>40592</v>
          </cell>
          <cell r="K19">
            <v>155000428</v>
          </cell>
          <cell r="L19">
            <v>155000357</v>
          </cell>
          <cell r="M19">
            <v>755742014</v>
          </cell>
          <cell r="N19">
            <v>155000175</v>
          </cell>
        </row>
        <row r="20">
          <cell r="A20">
            <v>2457</v>
          </cell>
          <cell r="B20" t="str">
            <v>西長沼第３</v>
          </cell>
          <cell r="C20" t="str">
            <v>経営体</v>
          </cell>
          <cell r="D20" t="str">
            <v>第51工区</v>
          </cell>
          <cell r="E20">
            <v>232711500</v>
          </cell>
          <cell r="F20">
            <v>209440350</v>
          </cell>
          <cell r="G20" t="str">
            <v>農業用用排水路</v>
          </cell>
          <cell r="H20" t="str">
            <v>長沼町</v>
          </cell>
          <cell r="I20">
            <v>40624.541666666664</v>
          </cell>
          <cell r="J20">
            <v>40592</v>
          </cell>
          <cell r="K20">
            <v>155000215</v>
          </cell>
          <cell r="L20">
            <v>755742005</v>
          </cell>
          <cell r="M20">
            <v>755742051</v>
          </cell>
          <cell r="N20">
            <v>155000010</v>
          </cell>
        </row>
        <row r="21">
          <cell r="A21">
            <v>2458</v>
          </cell>
          <cell r="B21" t="str">
            <v>青葉</v>
          </cell>
          <cell r="C21" t="str">
            <v>経営体</v>
          </cell>
          <cell r="D21" t="str">
            <v>第51工区</v>
          </cell>
          <cell r="E21">
            <v>116886000</v>
          </cell>
          <cell r="F21">
            <v>105197400</v>
          </cell>
          <cell r="G21" t="str">
            <v>農業用用排水路</v>
          </cell>
          <cell r="H21" t="str">
            <v>南幌町</v>
          </cell>
          <cell r="I21">
            <v>40624.541666666664</v>
          </cell>
          <cell r="J21">
            <v>40592</v>
          </cell>
          <cell r="K21">
            <v>155000357</v>
          </cell>
          <cell r="L21">
            <v>155000714</v>
          </cell>
          <cell r="M21">
            <v>155000607</v>
          </cell>
          <cell r="N21">
            <v>755742011</v>
          </cell>
          <cell r="O21">
            <v>755742030</v>
          </cell>
        </row>
        <row r="22">
          <cell r="A22">
            <v>2459</v>
          </cell>
          <cell r="B22" t="str">
            <v>晩翠</v>
          </cell>
          <cell r="C22" t="str">
            <v>経営体</v>
          </cell>
          <cell r="D22" t="str">
            <v>第51工区</v>
          </cell>
          <cell r="E22">
            <v>117411000</v>
          </cell>
          <cell r="F22">
            <v>105585322</v>
          </cell>
          <cell r="G22" t="str">
            <v>区画整理</v>
          </cell>
          <cell r="H22" t="str">
            <v>南幌町</v>
          </cell>
          <cell r="I22">
            <v>40624.541666666664</v>
          </cell>
          <cell r="J22">
            <v>40592</v>
          </cell>
          <cell r="K22">
            <v>755742046</v>
          </cell>
          <cell r="L22">
            <v>155001585</v>
          </cell>
          <cell r="M22">
            <v>755742049</v>
          </cell>
          <cell r="N22">
            <v>755742030</v>
          </cell>
          <cell r="O22">
            <v>155000714</v>
          </cell>
          <cell r="P22">
            <v>155000268</v>
          </cell>
          <cell r="Q22">
            <v>155000120</v>
          </cell>
        </row>
        <row r="23">
          <cell r="A23">
            <v>2460</v>
          </cell>
          <cell r="B23" t="str">
            <v>南幌</v>
          </cell>
          <cell r="C23" t="str">
            <v>経営体</v>
          </cell>
          <cell r="D23" t="str">
            <v>第51工区</v>
          </cell>
          <cell r="E23">
            <v>127911000</v>
          </cell>
          <cell r="F23">
            <v>115119900</v>
          </cell>
          <cell r="G23" t="str">
            <v>農業用用排水路</v>
          </cell>
          <cell r="H23" t="str">
            <v>南幌町</v>
          </cell>
          <cell r="I23">
            <v>40624.541666666664</v>
          </cell>
          <cell r="J23">
            <v>40592</v>
          </cell>
          <cell r="K23">
            <v>155000215</v>
          </cell>
          <cell r="L23">
            <v>755742029</v>
          </cell>
          <cell r="M23">
            <v>155000268</v>
          </cell>
          <cell r="N23">
            <v>755742030</v>
          </cell>
          <cell r="O23">
            <v>755742005</v>
          </cell>
          <cell r="P23">
            <v>155000010</v>
          </cell>
          <cell r="Q23">
            <v>755742012</v>
          </cell>
          <cell r="R23">
            <v>755742039</v>
          </cell>
        </row>
        <row r="24">
          <cell r="A24">
            <v>2464</v>
          </cell>
          <cell r="B24" t="str">
            <v>三川</v>
          </cell>
          <cell r="C24" t="str">
            <v>かん排</v>
          </cell>
          <cell r="D24" t="str">
            <v>第51工区</v>
          </cell>
          <cell r="E24">
            <v>139513500</v>
          </cell>
          <cell r="F24">
            <v>125562150</v>
          </cell>
          <cell r="G24" t="str">
            <v>農業用用排水路</v>
          </cell>
          <cell r="H24" t="str">
            <v>由仁町</v>
          </cell>
          <cell r="I24">
            <v>40624.541666666664</v>
          </cell>
          <cell r="J24">
            <v>40592</v>
          </cell>
          <cell r="K24">
            <v>155000428</v>
          </cell>
          <cell r="L24">
            <v>155000215</v>
          </cell>
          <cell r="M24">
            <v>755742005</v>
          </cell>
          <cell r="N24">
            <v>155003156</v>
          </cell>
          <cell r="O24">
            <v>755742012</v>
          </cell>
        </row>
        <row r="25">
          <cell r="A25">
            <v>2501</v>
          </cell>
          <cell r="B25" t="str">
            <v>本牧外１</v>
          </cell>
          <cell r="C25" t="str">
            <v>経営体</v>
          </cell>
          <cell r="D25" t="str">
            <v>第51工区</v>
          </cell>
          <cell r="E25">
            <v>211648500</v>
          </cell>
          <cell r="F25">
            <v>190483650</v>
          </cell>
          <cell r="G25" t="str">
            <v>区画整理</v>
          </cell>
          <cell r="H25" t="str">
            <v>雨竜町</v>
          </cell>
          <cell r="I25">
            <v>40624.541666666664</v>
          </cell>
          <cell r="J25">
            <v>40592</v>
          </cell>
          <cell r="K25">
            <v>755742018</v>
          </cell>
          <cell r="L25">
            <v>155000357</v>
          </cell>
          <cell r="M25">
            <v>155000132</v>
          </cell>
          <cell r="N25">
            <v>755742019</v>
          </cell>
        </row>
        <row r="26">
          <cell r="A26">
            <v>2502</v>
          </cell>
          <cell r="B26" t="str">
            <v>恵岱別</v>
          </cell>
          <cell r="C26" t="str">
            <v>経営体</v>
          </cell>
          <cell r="D26" t="str">
            <v>第51工区</v>
          </cell>
          <cell r="E26">
            <v>192549000</v>
          </cell>
          <cell r="F26">
            <v>173294100</v>
          </cell>
          <cell r="G26" t="str">
            <v>区画整理</v>
          </cell>
          <cell r="H26" t="str">
            <v>雨竜町</v>
          </cell>
          <cell r="I26">
            <v>40624.541666666664</v>
          </cell>
          <cell r="J26">
            <v>40592</v>
          </cell>
          <cell r="K26">
            <v>155000132</v>
          </cell>
          <cell r="L26">
            <v>755742018</v>
          </cell>
          <cell r="M26">
            <v>155003156</v>
          </cell>
          <cell r="N26">
            <v>155000010</v>
          </cell>
          <cell r="O26">
            <v>755742008</v>
          </cell>
          <cell r="P26">
            <v>755742019</v>
          </cell>
        </row>
        <row r="27">
          <cell r="A27">
            <v>2503</v>
          </cell>
          <cell r="B27" t="str">
            <v>多度志北</v>
          </cell>
          <cell r="C27" t="str">
            <v>経営体</v>
          </cell>
          <cell r="D27" t="str">
            <v>第51工区</v>
          </cell>
          <cell r="E27">
            <v>138547500</v>
          </cell>
          <cell r="F27">
            <v>124692750</v>
          </cell>
          <cell r="G27" t="str">
            <v>農業用用排水路</v>
          </cell>
          <cell r="H27" t="str">
            <v>深川市</v>
          </cell>
          <cell r="I27">
            <v>40624.541666666664</v>
          </cell>
          <cell r="J27">
            <v>40592</v>
          </cell>
          <cell r="K27">
            <v>155000132</v>
          </cell>
          <cell r="L27">
            <v>755742040</v>
          </cell>
          <cell r="M27">
            <v>755742005</v>
          </cell>
          <cell r="N27">
            <v>755742024</v>
          </cell>
          <cell r="O27">
            <v>755742052</v>
          </cell>
        </row>
        <row r="28">
          <cell r="A28">
            <v>2504</v>
          </cell>
          <cell r="B28" t="str">
            <v>多度志北</v>
          </cell>
          <cell r="C28" t="str">
            <v>経営体</v>
          </cell>
          <cell r="D28" t="str">
            <v>第52工区</v>
          </cell>
          <cell r="E28">
            <v>83158950</v>
          </cell>
          <cell r="F28">
            <v>74843055</v>
          </cell>
          <cell r="G28" t="str">
            <v>農業用用排水路</v>
          </cell>
          <cell r="H28" t="str">
            <v>深川市</v>
          </cell>
          <cell r="I28">
            <v>40624.541666666664</v>
          </cell>
          <cell r="J28">
            <v>40592</v>
          </cell>
          <cell r="K28">
            <v>313003731</v>
          </cell>
          <cell r="L28">
            <v>151002723</v>
          </cell>
          <cell r="M28">
            <v>313002467</v>
          </cell>
          <cell r="N28">
            <v>327008880</v>
          </cell>
          <cell r="O28">
            <v>327000647</v>
          </cell>
        </row>
        <row r="29">
          <cell r="A29">
            <v>2505</v>
          </cell>
          <cell r="B29" t="str">
            <v>幌加内南</v>
          </cell>
          <cell r="C29" t="str">
            <v>中山間</v>
          </cell>
          <cell r="D29" t="str">
            <v>第51工区</v>
          </cell>
          <cell r="E29">
            <v>95812500</v>
          </cell>
          <cell r="F29">
            <v>86139795</v>
          </cell>
          <cell r="G29" t="str">
            <v>農業用用排水路</v>
          </cell>
          <cell r="H29" t="str">
            <v>幌加内町</v>
          </cell>
          <cell r="I29">
            <v>40624.541666666664</v>
          </cell>
          <cell r="J29">
            <v>40592</v>
          </cell>
          <cell r="K29">
            <v>755742050</v>
          </cell>
          <cell r="L29">
            <v>755742037</v>
          </cell>
          <cell r="M29">
            <v>755742049</v>
          </cell>
          <cell r="N29">
            <v>755742040</v>
          </cell>
        </row>
        <row r="30">
          <cell r="A30">
            <v>2506</v>
          </cell>
          <cell r="B30" t="str">
            <v>幌加内南</v>
          </cell>
          <cell r="C30" t="str">
            <v>中山間</v>
          </cell>
          <cell r="D30" t="str">
            <v>第52工区</v>
          </cell>
          <cell r="E30">
            <v>45013500</v>
          </cell>
          <cell r="F30">
            <v>40343520</v>
          </cell>
          <cell r="G30" t="str">
            <v>区画整理</v>
          </cell>
          <cell r="H30" t="str">
            <v>幌加内町</v>
          </cell>
          <cell r="I30">
            <v>40624.541666666664</v>
          </cell>
          <cell r="J30">
            <v>40592</v>
          </cell>
          <cell r="K30">
            <v>155001162</v>
          </cell>
          <cell r="L30">
            <v>755742006</v>
          </cell>
          <cell r="M30">
            <v>155000742</v>
          </cell>
          <cell r="N30">
            <v>155000605</v>
          </cell>
          <cell r="O30">
            <v>155003354</v>
          </cell>
          <cell r="P30">
            <v>155001321</v>
          </cell>
          <cell r="Q30">
            <v>155000932</v>
          </cell>
          <cell r="R30">
            <v>155000931</v>
          </cell>
        </row>
        <row r="31">
          <cell r="A31">
            <v>2507</v>
          </cell>
          <cell r="B31" t="str">
            <v>新南部外１</v>
          </cell>
          <cell r="C31" t="str">
            <v>経営体</v>
          </cell>
          <cell r="D31" t="str">
            <v>第51工区</v>
          </cell>
          <cell r="E31">
            <v>164734500</v>
          </cell>
          <cell r="F31">
            <v>148261050</v>
          </cell>
          <cell r="G31" t="str">
            <v>区画整理</v>
          </cell>
          <cell r="H31" t="str">
            <v>新十津川町</v>
          </cell>
          <cell r="I31">
            <v>40624.541666666664</v>
          </cell>
          <cell r="J31">
            <v>40592</v>
          </cell>
          <cell r="K31">
            <v>155000357</v>
          </cell>
          <cell r="L31">
            <v>755742026</v>
          </cell>
          <cell r="M31">
            <v>155000345</v>
          </cell>
          <cell r="N31">
            <v>155000607</v>
          </cell>
          <cell r="O31">
            <v>155000605</v>
          </cell>
          <cell r="P31">
            <v>755742053</v>
          </cell>
          <cell r="Q31">
            <v>755742008</v>
          </cell>
        </row>
        <row r="32">
          <cell r="A32">
            <v>2508</v>
          </cell>
          <cell r="B32" t="str">
            <v>東山</v>
          </cell>
          <cell r="C32" t="str">
            <v>経営体</v>
          </cell>
          <cell r="D32" t="str">
            <v>第51工区</v>
          </cell>
          <cell r="E32">
            <v>63682500</v>
          </cell>
          <cell r="F32">
            <v>57256920</v>
          </cell>
          <cell r="G32" t="str">
            <v>農業用用排水路</v>
          </cell>
          <cell r="H32" t="str">
            <v>秩父別町</v>
          </cell>
          <cell r="I32">
            <v>40624.541666666664</v>
          </cell>
          <cell r="J32">
            <v>40592</v>
          </cell>
          <cell r="K32">
            <v>155000845</v>
          </cell>
          <cell r="L32">
            <v>155000957</v>
          </cell>
          <cell r="M32">
            <v>155000494</v>
          </cell>
          <cell r="N32">
            <v>755742006</v>
          </cell>
          <cell r="O32">
            <v>155001354</v>
          </cell>
          <cell r="P32">
            <v>155000605</v>
          </cell>
          <cell r="Q32">
            <v>155000149</v>
          </cell>
          <cell r="R32">
            <v>155001854</v>
          </cell>
          <cell r="S32">
            <v>155000688</v>
          </cell>
          <cell r="T32">
            <v>755742048</v>
          </cell>
          <cell r="U32">
            <v>155000932</v>
          </cell>
          <cell r="V32">
            <v>155000707</v>
          </cell>
        </row>
        <row r="33">
          <cell r="A33">
            <v>2509</v>
          </cell>
          <cell r="B33" t="str">
            <v>筑北</v>
          </cell>
          <cell r="C33" t="str">
            <v>経営体</v>
          </cell>
          <cell r="D33" t="str">
            <v>第51工区</v>
          </cell>
          <cell r="E33">
            <v>53823000</v>
          </cell>
          <cell r="F33">
            <v>48347145</v>
          </cell>
          <cell r="G33" t="str">
            <v>農業用用排水路</v>
          </cell>
          <cell r="H33" t="str">
            <v>秩父別町</v>
          </cell>
          <cell r="I33">
            <v>40624.541666666664</v>
          </cell>
          <cell r="J33">
            <v>40592</v>
          </cell>
          <cell r="K33">
            <v>155000845</v>
          </cell>
          <cell r="L33">
            <v>155000957</v>
          </cell>
          <cell r="M33">
            <v>155000494</v>
          </cell>
          <cell r="N33">
            <v>155001162</v>
          </cell>
          <cell r="O33">
            <v>755742006</v>
          </cell>
          <cell r="P33">
            <v>155000742</v>
          </cell>
          <cell r="Q33">
            <v>155000605</v>
          </cell>
          <cell r="R33">
            <v>155000149</v>
          </cell>
          <cell r="S33">
            <v>155001854</v>
          </cell>
          <cell r="T33">
            <v>155000688</v>
          </cell>
          <cell r="U33">
            <v>755742048</v>
          </cell>
          <cell r="V33">
            <v>155000896</v>
          </cell>
        </row>
        <row r="34">
          <cell r="A34">
            <v>2510</v>
          </cell>
          <cell r="B34" t="str">
            <v>新北部</v>
          </cell>
          <cell r="C34" t="str">
            <v>経営体</v>
          </cell>
          <cell r="D34" t="str">
            <v>第51工区</v>
          </cell>
          <cell r="E34">
            <v>46945500</v>
          </cell>
          <cell r="F34">
            <v>42082897</v>
          </cell>
          <cell r="G34" t="str">
            <v>区画整理</v>
          </cell>
          <cell r="H34" t="str">
            <v>新十津川町</v>
          </cell>
          <cell r="I34">
            <v>40624.541666666664</v>
          </cell>
          <cell r="J34">
            <v>40592</v>
          </cell>
          <cell r="K34">
            <v>155000845</v>
          </cell>
          <cell r="L34">
            <v>155000494</v>
          </cell>
          <cell r="M34">
            <v>155001162</v>
          </cell>
          <cell r="N34">
            <v>755742006</v>
          </cell>
          <cell r="O34">
            <v>155002263</v>
          </cell>
          <cell r="P34">
            <v>155000742</v>
          </cell>
          <cell r="Q34">
            <v>155000605</v>
          </cell>
          <cell r="R34">
            <v>155000688</v>
          </cell>
          <cell r="S34">
            <v>155000138</v>
          </cell>
          <cell r="T34">
            <v>155000250</v>
          </cell>
          <cell r="U34">
            <v>155000817</v>
          </cell>
        </row>
        <row r="35">
          <cell r="A35">
            <v>2511</v>
          </cell>
          <cell r="B35" t="str">
            <v>新西部</v>
          </cell>
          <cell r="C35" t="str">
            <v>経営体</v>
          </cell>
          <cell r="D35" t="str">
            <v>第51工区</v>
          </cell>
          <cell r="E35">
            <v>133591500</v>
          </cell>
          <cell r="F35">
            <v>120232350</v>
          </cell>
          <cell r="G35" t="str">
            <v>区画整理</v>
          </cell>
          <cell r="H35" t="str">
            <v>新十津川町</v>
          </cell>
          <cell r="I35">
            <v>40624.541666666664</v>
          </cell>
          <cell r="J35">
            <v>40592</v>
          </cell>
          <cell r="K35">
            <v>755742017</v>
          </cell>
          <cell r="L35">
            <v>155000001</v>
          </cell>
          <cell r="M35">
            <v>155003511</v>
          </cell>
          <cell r="N35">
            <v>755742053</v>
          </cell>
          <cell r="O35">
            <v>155000120</v>
          </cell>
          <cell r="P35">
            <v>155000268</v>
          </cell>
          <cell r="Q35">
            <v>755742007</v>
          </cell>
        </row>
        <row r="36">
          <cell r="A36">
            <v>2512</v>
          </cell>
          <cell r="B36" t="str">
            <v>日進</v>
          </cell>
          <cell r="C36" t="str">
            <v>ため池</v>
          </cell>
          <cell r="D36" t="str">
            <v>第51工区</v>
          </cell>
          <cell r="E36">
            <v>79261350</v>
          </cell>
          <cell r="F36">
            <v>71335215</v>
          </cell>
          <cell r="G36" t="str">
            <v>ため池</v>
          </cell>
          <cell r="H36" t="str">
            <v>新十津川町</v>
          </cell>
          <cell r="I36">
            <v>40624.541666666664</v>
          </cell>
          <cell r="J36">
            <v>40592</v>
          </cell>
          <cell r="K36">
            <v>156000923</v>
          </cell>
          <cell r="L36">
            <v>151003122</v>
          </cell>
          <cell r="M36">
            <v>260002990</v>
          </cell>
        </row>
        <row r="37">
          <cell r="A37">
            <v>2513</v>
          </cell>
          <cell r="B37" t="str">
            <v>吉野</v>
          </cell>
          <cell r="C37" t="str">
            <v>農地防災</v>
          </cell>
          <cell r="D37" t="str">
            <v>第51工区</v>
          </cell>
          <cell r="E37">
            <v>89964000</v>
          </cell>
          <cell r="F37">
            <v>80967600</v>
          </cell>
          <cell r="G37" t="str">
            <v>農業用用排水路</v>
          </cell>
          <cell r="H37" t="str">
            <v>新十津川町</v>
          </cell>
          <cell r="I37">
            <v>40624.541666666664</v>
          </cell>
          <cell r="J37">
            <v>40592</v>
          </cell>
          <cell r="K37">
            <v>155003511</v>
          </cell>
          <cell r="L37">
            <v>155000605</v>
          </cell>
          <cell r="M37">
            <v>755742052</v>
          </cell>
          <cell r="N37">
            <v>155003156</v>
          </cell>
        </row>
        <row r="38">
          <cell r="A38">
            <v>2514</v>
          </cell>
          <cell r="B38" t="str">
            <v>日の出</v>
          </cell>
          <cell r="C38" t="str">
            <v>経営体</v>
          </cell>
          <cell r="D38" t="str">
            <v>第51工区</v>
          </cell>
          <cell r="E38">
            <v>136500000</v>
          </cell>
          <cell r="F38">
            <v>122842597</v>
          </cell>
          <cell r="G38" t="str">
            <v>区画整理</v>
          </cell>
          <cell r="H38" t="str">
            <v>秩父別町</v>
          </cell>
          <cell r="I38">
            <v>40624.541666666664</v>
          </cell>
          <cell r="J38">
            <v>40592</v>
          </cell>
          <cell r="K38">
            <v>755742009</v>
          </cell>
          <cell r="L38">
            <v>155000345</v>
          </cell>
          <cell r="M38">
            <v>755742005</v>
          </cell>
        </row>
        <row r="39">
          <cell r="A39">
            <v>2515</v>
          </cell>
          <cell r="B39" t="str">
            <v>内園</v>
          </cell>
          <cell r="C39" t="str">
            <v>経営体</v>
          </cell>
          <cell r="D39" t="str">
            <v>第51工区</v>
          </cell>
          <cell r="E39">
            <v>128635500</v>
          </cell>
          <cell r="F39">
            <v>115771950</v>
          </cell>
          <cell r="G39" t="str">
            <v>農業用用排水路</v>
          </cell>
          <cell r="H39" t="str">
            <v>深川市</v>
          </cell>
          <cell r="I39">
            <v>40624.541666666664</v>
          </cell>
          <cell r="J39">
            <v>40592</v>
          </cell>
          <cell r="K39">
            <v>755742024</v>
          </cell>
          <cell r="L39">
            <v>155000345</v>
          </cell>
          <cell r="M39">
            <v>755742014</v>
          </cell>
          <cell r="N39">
            <v>755742045</v>
          </cell>
          <cell r="O39">
            <v>755742040</v>
          </cell>
        </row>
        <row r="40">
          <cell r="A40">
            <v>2516</v>
          </cell>
          <cell r="B40" t="str">
            <v>北部</v>
          </cell>
          <cell r="C40" t="str">
            <v>経営体</v>
          </cell>
          <cell r="D40" t="str">
            <v>第51工区</v>
          </cell>
          <cell r="E40">
            <v>49371000</v>
          </cell>
          <cell r="F40">
            <v>44348167</v>
          </cell>
          <cell r="G40" t="str">
            <v>農業用用排水路</v>
          </cell>
          <cell r="H40" t="str">
            <v>沼田町</v>
          </cell>
          <cell r="I40">
            <v>40624.541666666664</v>
          </cell>
          <cell r="J40">
            <v>40592</v>
          </cell>
          <cell r="K40">
            <v>155000193</v>
          </cell>
          <cell r="L40">
            <v>155000494</v>
          </cell>
          <cell r="M40">
            <v>155000845</v>
          </cell>
          <cell r="N40">
            <v>155001162</v>
          </cell>
          <cell r="O40">
            <v>755742006</v>
          </cell>
          <cell r="P40">
            <v>155000742</v>
          </cell>
          <cell r="Q40">
            <v>155000605</v>
          </cell>
          <cell r="R40">
            <v>155000688</v>
          </cell>
          <cell r="S40">
            <v>755742048</v>
          </cell>
        </row>
        <row r="41">
          <cell r="A41">
            <v>2517</v>
          </cell>
          <cell r="B41" t="str">
            <v>深川第２</v>
          </cell>
          <cell r="C41" t="str">
            <v>かん排</v>
          </cell>
          <cell r="D41" t="str">
            <v>第51工区</v>
          </cell>
          <cell r="E41">
            <v>100075500</v>
          </cell>
          <cell r="F41">
            <v>90067950</v>
          </cell>
          <cell r="G41" t="str">
            <v>農業用用排水路</v>
          </cell>
          <cell r="H41" t="str">
            <v>深川市</v>
          </cell>
          <cell r="I41">
            <v>40624.541666666664</v>
          </cell>
          <cell r="J41">
            <v>40592</v>
          </cell>
          <cell r="K41">
            <v>755742024</v>
          </cell>
          <cell r="L41">
            <v>155000584</v>
          </cell>
          <cell r="M41">
            <v>755742040</v>
          </cell>
        </row>
        <row r="42">
          <cell r="A42">
            <v>2518</v>
          </cell>
          <cell r="B42" t="str">
            <v>深川第２</v>
          </cell>
          <cell r="C42" t="str">
            <v>かん排</v>
          </cell>
          <cell r="D42" t="str">
            <v>第52工区</v>
          </cell>
          <cell r="E42">
            <v>120151500</v>
          </cell>
          <cell r="F42">
            <v>108136350</v>
          </cell>
          <cell r="G42" t="str">
            <v>農業用用排水路</v>
          </cell>
          <cell r="H42" t="str">
            <v>深川市</v>
          </cell>
          <cell r="I42">
            <v>40624.541666666664</v>
          </cell>
          <cell r="J42">
            <v>40592</v>
          </cell>
          <cell r="K42">
            <v>155000584</v>
          </cell>
          <cell r="L42">
            <v>155003339</v>
          </cell>
          <cell r="M42">
            <v>755742038</v>
          </cell>
          <cell r="N42">
            <v>755742043</v>
          </cell>
          <cell r="O42">
            <v>755742008</v>
          </cell>
          <cell r="P42">
            <v>755742040</v>
          </cell>
          <cell r="Q42">
            <v>755742045</v>
          </cell>
        </row>
        <row r="43">
          <cell r="A43">
            <v>2519</v>
          </cell>
          <cell r="B43" t="str">
            <v>秩父別３幹</v>
          </cell>
          <cell r="C43" t="str">
            <v>かん排</v>
          </cell>
          <cell r="D43" t="str">
            <v>第51工区</v>
          </cell>
          <cell r="E43">
            <v>143808000</v>
          </cell>
          <cell r="F43">
            <v>129427200</v>
          </cell>
          <cell r="G43" t="str">
            <v>農業用用排水路</v>
          </cell>
          <cell r="H43" t="str">
            <v>秩父別町</v>
          </cell>
          <cell r="I43">
            <v>40624.541666666664</v>
          </cell>
          <cell r="J43">
            <v>40592</v>
          </cell>
          <cell r="K43">
            <v>155000345</v>
          </cell>
          <cell r="L43">
            <v>755742009</v>
          </cell>
          <cell r="M43">
            <v>155000607</v>
          </cell>
          <cell r="N43">
            <v>755742043</v>
          </cell>
          <cell r="O43">
            <v>155003156</v>
          </cell>
          <cell r="P43">
            <v>155000058</v>
          </cell>
          <cell r="Q43">
            <v>155000001</v>
          </cell>
          <cell r="R43">
            <v>755742005</v>
          </cell>
        </row>
        <row r="44">
          <cell r="A44">
            <v>2520</v>
          </cell>
          <cell r="B44" t="str">
            <v>深川北南</v>
          </cell>
          <cell r="C44" t="str">
            <v>経営体</v>
          </cell>
          <cell r="D44" t="str">
            <v>第51工区</v>
          </cell>
          <cell r="E44">
            <v>128572500</v>
          </cell>
          <cell r="F44">
            <v>115715250</v>
          </cell>
          <cell r="G44" t="str">
            <v>農業用用排水路</v>
          </cell>
          <cell r="H44" t="str">
            <v>深川市</v>
          </cell>
          <cell r="I44">
            <v>40624.541666666664</v>
          </cell>
          <cell r="J44">
            <v>40592</v>
          </cell>
          <cell r="K44">
            <v>155000345</v>
          </cell>
          <cell r="L44">
            <v>155000584</v>
          </cell>
          <cell r="M44">
            <v>155003156</v>
          </cell>
          <cell r="N44">
            <v>155003511</v>
          </cell>
          <cell r="O44">
            <v>155000607</v>
          </cell>
          <cell r="P44">
            <v>155000714</v>
          </cell>
          <cell r="Q44">
            <v>155000058</v>
          </cell>
          <cell r="R44">
            <v>755742030</v>
          </cell>
        </row>
        <row r="45">
          <cell r="A45">
            <v>2521</v>
          </cell>
          <cell r="B45" t="str">
            <v>深川北南</v>
          </cell>
          <cell r="C45" t="str">
            <v>経営体</v>
          </cell>
          <cell r="D45" t="str">
            <v>第52工区</v>
          </cell>
          <cell r="E45">
            <v>95224500</v>
          </cell>
          <cell r="F45">
            <v>85574842</v>
          </cell>
          <cell r="G45" t="str">
            <v>農業用用排水路</v>
          </cell>
          <cell r="H45" t="str">
            <v>深川市</v>
          </cell>
          <cell r="I45">
            <v>40624.541666666664</v>
          </cell>
          <cell r="J45">
            <v>40592</v>
          </cell>
          <cell r="K45">
            <v>755742038</v>
          </cell>
          <cell r="L45">
            <v>155000345</v>
          </cell>
          <cell r="M45">
            <v>755742024</v>
          </cell>
          <cell r="N45">
            <v>155000175</v>
          </cell>
        </row>
        <row r="46">
          <cell r="A46">
            <v>2522</v>
          </cell>
          <cell r="B46" t="str">
            <v>滝川西</v>
          </cell>
          <cell r="C46" t="str">
            <v>経営体</v>
          </cell>
          <cell r="D46" t="str">
            <v>第51工区</v>
          </cell>
          <cell r="E46">
            <v>142506000</v>
          </cell>
          <cell r="F46">
            <v>128255400</v>
          </cell>
          <cell r="G46" t="str">
            <v>農業用用排水路</v>
          </cell>
          <cell r="H46" t="str">
            <v>滝川市</v>
          </cell>
          <cell r="I46">
            <v>40624.541666666664</v>
          </cell>
          <cell r="J46">
            <v>40592</v>
          </cell>
          <cell r="K46">
            <v>155000428</v>
          </cell>
          <cell r="L46">
            <v>755742018</v>
          </cell>
          <cell r="M46">
            <v>755742008</v>
          </cell>
          <cell r="N46">
            <v>155003511</v>
          </cell>
          <cell r="O46">
            <v>155000605</v>
          </cell>
        </row>
        <row r="47">
          <cell r="A47">
            <v>2523</v>
          </cell>
          <cell r="B47" t="str">
            <v>江部乙西外１</v>
          </cell>
          <cell r="C47" t="str">
            <v>経営体</v>
          </cell>
          <cell r="D47" t="str">
            <v>第51工区</v>
          </cell>
          <cell r="E47">
            <v>131302500</v>
          </cell>
          <cell r="F47">
            <v>118172250</v>
          </cell>
          <cell r="G47" t="str">
            <v>農業用用排水路</v>
          </cell>
          <cell r="H47" t="str">
            <v>滝川市</v>
          </cell>
          <cell r="I47">
            <v>40624.541666666664</v>
          </cell>
          <cell r="J47">
            <v>40592</v>
          </cell>
          <cell r="K47">
            <v>155000428</v>
          </cell>
          <cell r="L47">
            <v>155000584</v>
          </cell>
          <cell r="M47">
            <v>155000001</v>
          </cell>
          <cell r="N47">
            <v>755742026</v>
          </cell>
          <cell r="O47">
            <v>155003511</v>
          </cell>
        </row>
        <row r="48">
          <cell r="A48">
            <v>2524</v>
          </cell>
          <cell r="B48" t="str">
            <v>滝川東</v>
          </cell>
          <cell r="C48" t="str">
            <v>経営体</v>
          </cell>
          <cell r="D48" t="str">
            <v>第51工区</v>
          </cell>
          <cell r="E48">
            <v>127690500</v>
          </cell>
          <cell r="F48">
            <v>114921450</v>
          </cell>
          <cell r="G48" t="str">
            <v>農業用用排水路</v>
          </cell>
          <cell r="H48" t="str">
            <v>滝川市</v>
          </cell>
          <cell r="I48">
            <v>40624.541666666664</v>
          </cell>
          <cell r="J48">
            <v>40592</v>
          </cell>
          <cell r="K48">
            <v>755742017</v>
          </cell>
          <cell r="L48">
            <v>155000605</v>
          </cell>
          <cell r="M48">
            <v>755742026</v>
          </cell>
          <cell r="N48">
            <v>155003511</v>
          </cell>
          <cell r="O48">
            <v>155003314</v>
          </cell>
          <cell r="P48">
            <v>755742053</v>
          </cell>
          <cell r="Q48">
            <v>155000120</v>
          </cell>
        </row>
        <row r="49">
          <cell r="A49">
            <v>2525</v>
          </cell>
          <cell r="B49" t="str">
            <v>滝川東</v>
          </cell>
          <cell r="C49" t="str">
            <v>経営体</v>
          </cell>
          <cell r="D49" t="str">
            <v>第52工区</v>
          </cell>
          <cell r="E49">
            <v>71631000</v>
          </cell>
          <cell r="F49">
            <v>64455877</v>
          </cell>
          <cell r="G49" t="str">
            <v>農業用用排水路</v>
          </cell>
          <cell r="H49" t="str">
            <v>滝川市</v>
          </cell>
          <cell r="I49">
            <v>40624.541666666664</v>
          </cell>
          <cell r="J49">
            <v>40592</v>
          </cell>
          <cell r="K49">
            <v>155003310</v>
          </cell>
          <cell r="L49">
            <v>155000788</v>
          </cell>
          <cell r="M49">
            <v>155003511</v>
          </cell>
          <cell r="N49">
            <v>155003314</v>
          </cell>
          <cell r="O49">
            <v>155000175</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W91"/>
  <sheetViews>
    <sheetView tabSelected="1" view="pageBreakPreview" zoomScale="80" zoomScaleNormal="78" zoomScaleSheetLayoutView="80" workbookViewId="0">
      <selection activeCell="T47" sqref="T47"/>
    </sheetView>
  </sheetViews>
  <sheetFormatPr defaultColWidth="5.625" defaultRowHeight="18" customHeight="1"/>
  <cols>
    <col min="1" max="1" width="5" customWidth="1"/>
    <col min="2" max="2" width="8.125" customWidth="1"/>
    <col min="3" max="3" width="16.375" customWidth="1"/>
    <col min="4" max="4" width="13" customWidth="1"/>
    <col min="5" max="19" width="5.625" customWidth="1"/>
    <col min="20" max="20" width="3.375" customWidth="1"/>
    <col min="21" max="22" width="5.625" customWidth="1"/>
    <col min="23" max="28" width="3.625" customWidth="1"/>
    <col min="29" max="29" width="4.125" customWidth="1"/>
    <col min="30" max="30" width="3.625" customWidth="1"/>
    <col min="31" max="31" width="1.875" customWidth="1"/>
    <col min="32" max="32" width="4.375" customWidth="1"/>
    <col min="33" max="33" width="4.625" customWidth="1"/>
    <col min="34" max="45" width="5.625" customWidth="1"/>
    <col min="46" max="47" width="7.625" customWidth="1"/>
    <col min="48" max="48" width="1.75" customWidth="1"/>
    <col min="49" max="49" width="3.25" customWidth="1"/>
    <col min="50" max="53" width="5.625" customWidth="1"/>
  </cols>
  <sheetData>
    <row r="1" spans="1:49" ht="24" customHeight="1">
      <c r="A1" s="650" t="s">
        <v>456</v>
      </c>
      <c r="B1" s="650"/>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H1" s="155"/>
      <c r="AI1" s="635" t="s">
        <v>33</v>
      </c>
      <c r="AJ1" s="635"/>
      <c r="AK1" s="635"/>
      <c r="AL1" s="635"/>
      <c r="AM1" s="635"/>
      <c r="AN1" s="635"/>
      <c r="AO1" s="635"/>
      <c r="AP1" s="636" t="s">
        <v>34</v>
      </c>
      <c r="AQ1" s="636"/>
      <c r="AR1" s="636"/>
      <c r="AS1" s="636"/>
      <c r="AT1" s="636"/>
      <c r="AU1" s="636"/>
    </row>
    <row r="2" spans="1:49" ht="18" customHeight="1">
      <c r="A2" s="7"/>
      <c r="B2" s="1"/>
      <c r="C2" s="172" t="s">
        <v>119</v>
      </c>
      <c r="D2" s="496"/>
      <c r="E2" s="497"/>
      <c r="F2" s="724"/>
      <c r="G2" s="724"/>
      <c r="H2" s="724"/>
      <c r="I2" s="724"/>
      <c r="J2" s="498"/>
      <c r="K2" s="498"/>
      <c r="L2" s="499"/>
      <c r="M2" s="500"/>
      <c r="N2" s="496"/>
      <c r="O2" s="501"/>
      <c r="P2" s="501"/>
      <c r="Q2" s="501"/>
      <c r="R2" s="502"/>
      <c r="S2" s="502"/>
      <c r="T2" s="503"/>
      <c r="U2" s="497"/>
      <c r="V2" s="503"/>
      <c r="W2" s="504"/>
      <c r="X2" s="504"/>
      <c r="Y2" s="505"/>
      <c r="Z2" s="505"/>
      <c r="AA2" s="505"/>
      <c r="AB2" s="505"/>
      <c r="AC2" s="505"/>
      <c r="AH2" s="155" t="s">
        <v>168</v>
      </c>
      <c r="AI2" s="637" t="s">
        <v>484</v>
      </c>
      <c r="AJ2" s="637"/>
      <c r="AK2" s="637"/>
      <c r="AL2" s="637"/>
      <c r="AM2" s="637"/>
      <c r="AN2" s="637"/>
      <c r="AO2" s="637"/>
      <c r="AP2" s="636" t="s">
        <v>453</v>
      </c>
      <c r="AQ2" s="636"/>
      <c r="AR2" s="636"/>
      <c r="AS2" s="636"/>
      <c r="AT2" s="636"/>
      <c r="AU2" s="636"/>
    </row>
    <row r="3" spans="1:49" ht="18" customHeight="1">
      <c r="A3" s="7"/>
      <c r="B3" s="1"/>
      <c r="C3" s="172" t="s">
        <v>17</v>
      </c>
      <c r="D3" s="496"/>
      <c r="E3" s="497"/>
      <c r="F3" s="740"/>
      <c r="G3" s="740"/>
      <c r="H3" s="740"/>
      <c r="I3" s="740"/>
      <c r="J3" s="740"/>
      <c r="K3" s="740"/>
      <c r="L3" s="740"/>
      <c r="M3" s="740"/>
      <c r="N3" s="496"/>
      <c r="O3" s="501"/>
      <c r="P3" s="660" t="s">
        <v>0</v>
      </c>
      <c r="Q3" s="660"/>
      <c r="R3" s="660"/>
      <c r="S3" s="739"/>
      <c r="T3" s="739"/>
      <c r="U3" s="739"/>
      <c r="V3" s="739"/>
      <c r="W3" s="739"/>
      <c r="X3" s="739"/>
      <c r="Y3" s="739"/>
      <c r="Z3" s="739"/>
      <c r="AA3" s="739"/>
      <c r="AB3" s="739"/>
      <c r="AC3" s="739"/>
      <c r="AH3" s="155" t="s">
        <v>169</v>
      </c>
      <c r="AI3" s="637"/>
      <c r="AJ3" s="637"/>
      <c r="AK3" s="637"/>
      <c r="AL3" s="637"/>
      <c r="AM3" s="637"/>
      <c r="AN3" s="637"/>
      <c r="AO3" s="637"/>
      <c r="AP3" s="636"/>
      <c r="AQ3" s="636"/>
      <c r="AR3" s="636"/>
      <c r="AS3" s="636"/>
      <c r="AT3" s="636"/>
      <c r="AU3" s="636"/>
    </row>
    <row r="4" spans="1:49" ht="18" customHeight="1">
      <c r="A4" s="2"/>
      <c r="B4" s="1"/>
      <c r="C4" s="172" t="s">
        <v>18</v>
      </c>
      <c r="D4" s="496"/>
      <c r="E4" s="497"/>
      <c r="F4" s="739"/>
      <c r="G4" s="739"/>
      <c r="H4" s="739"/>
      <c r="I4" s="739"/>
      <c r="J4" s="739"/>
      <c r="K4" s="739"/>
      <c r="L4" s="739"/>
      <c r="M4" s="739"/>
      <c r="N4" s="497"/>
      <c r="O4" s="497"/>
      <c r="P4" s="660" t="s">
        <v>421</v>
      </c>
      <c r="Q4" s="660"/>
      <c r="R4" s="660"/>
      <c r="S4" s="739"/>
      <c r="T4" s="739"/>
      <c r="U4" s="739"/>
      <c r="V4" s="739"/>
      <c r="W4" s="739"/>
      <c r="X4" s="739"/>
      <c r="Y4" s="739"/>
      <c r="Z4" s="739"/>
      <c r="AA4" s="739"/>
      <c r="AB4" s="739"/>
      <c r="AC4" s="739"/>
      <c r="AH4" s="155" t="s">
        <v>169</v>
      </c>
      <c r="AI4" s="637"/>
      <c r="AJ4" s="637"/>
      <c r="AK4" s="637"/>
      <c r="AL4" s="637"/>
      <c r="AM4" s="637"/>
      <c r="AN4" s="637"/>
      <c r="AO4" s="637"/>
      <c r="AP4" s="636"/>
      <c r="AQ4" s="636"/>
      <c r="AR4" s="636"/>
      <c r="AS4" s="636"/>
      <c r="AT4" s="636"/>
      <c r="AU4" s="636"/>
    </row>
    <row r="5" spans="1:49" s="80" customFormat="1" ht="18" customHeight="1" thickBot="1">
      <c r="A5" s="2"/>
      <c r="B5" s="1"/>
      <c r="C5" s="172" t="s">
        <v>19</v>
      </c>
      <c r="D5" s="496"/>
      <c r="E5" s="497"/>
      <c r="F5" s="739"/>
      <c r="G5" s="739"/>
      <c r="H5" s="739"/>
      <c r="I5" s="739"/>
      <c r="J5" s="739"/>
      <c r="K5" s="739"/>
      <c r="L5" s="739"/>
      <c r="M5" s="739"/>
      <c r="N5" s="497"/>
      <c r="O5" s="497"/>
      <c r="P5" s="752" t="s">
        <v>1</v>
      </c>
      <c r="Q5" s="752"/>
      <c r="R5" s="752"/>
      <c r="S5" s="739"/>
      <c r="T5" s="739"/>
      <c r="U5" s="739"/>
      <c r="V5" s="739"/>
      <c r="W5" s="739"/>
      <c r="X5" s="739"/>
      <c r="Y5" s="739"/>
      <c r="Z5" s="739"/>
      <c r="AA5" s="739"/>
      <c r="AB5" s="739"/>
      <c r="AC5" s="739"/>
      <c r="AH5" s="725" t="s">
        <v>86</v>
      </c>
      <c r="AI5" s="725"/>
      <c r="AJ5" s="725"/>
      <c r="AK5" s="725"/>
      <c r="AL5" s="725"/>
      <c r="AM5" s="725"/>
      <c r="AN5" s="725"/>
      <c r="AO5" s="725" t="s">
        <v>87</v>
      </c>
      <c r="AP5" s="725"/>
      <c r="AQ5" s="725"/>
      <c r="AR5" s="725"/>
      <c r="AS5" s="725"/>
      <c r="AT5" s="725"/>
      <c r="AU5" s="725"/>
    </row>
    <row r="6" spans="1:49" s="80" customFormat="1" ht="9" customHeight="1" thickTop="1"/>
    <row r="7" spans="1:49" s="80" customFormat="1" ht="24.95" customHeight="1">
      <c r="A7" s="546" t="s">
        <v>457</v>
      </c>
      <c r="B7" s="547"/>
      <c r="C7" s="547"/>
      <c r="D7" s="547"/>
      <c r="E7" s="547"/>
      <c r="F7" s="547"/>
      <c r="G7" s="547"/>
      <c r="H7" s="547"/>
      <c r="I7" s="547"/>
      <c r="J7" s="547"/>
      <c r="K7" s="547"/>
      <c r="L7" s="547"/>
      <c r="M7" s="547"/>
      <c r="N7" s="547"/>
      <c r="O7" s="547"/>
      <c r="P7" s="547"/>
      <c r="Q7" s="547"/>
      <c r="R7" s="547"/>
      <c r="S7" s="547"/>
      <c r="T7" s="547"/>
      <c r="U7" s="547"/>
      <c r="V7" s="547"/>
      <c r="W7" s="547"/>
      <c r="X7" s="547"/>
      <c r="Y7" s="547"/>
      <c r="Z7" s="547"/>
      <c r="AA7" s="547"/>
      <c r="AB7" s="547"/>
      <c r="AC7" s="547"/>
      <c r="AD7" s="547"/>
      <c r="AE7" s="547"/>
      <c r="AF7" s="547"/>
      <c r="AG7" s="547"/>
      <c r="AH7" s="547"/>
      <c r="AI7" s="547"/>
      <c r="AJ7" s="547"/>
      <c r="AK7" s="547"/>
      <c r="AL7" s="547"/>
      <c r="AM7" s="547"/>
      <c r="AN7" s="547"/>
      <c r="AO7" s="547"/>
      <c r="AP7" s="547"/>
      <c r="AQ7" s="547"/>
      <c r="AR7" s="547"/>
      <c r="AS7" s="547"/>
      <c r="AT7" s="547"/>
      <c r="AU7" s="548"/>
    </row>
    <row r="8" spans="1:49" s="80" customFormat="1" ht="20.100000000000001" customHeight="1">
      <c r="A8" s="173"/>
      <c r="B8" s="726" t="s">
        <v>90</v>
      </c>
      <c r="C8" s="727"/>
      <c r="D8" s="727"/>
      <c r="E8" s="728"/>
      <c r="F8" s="732"/>
      <c r="G8" s="733"/>
      <c r="H8" s="734" t="s">
        <v>68</v>
      </c>
      <c r="I8" s="81"/>
      <c r="J8" s="736" t="s">
        <v>88</v>
      </c>
      <c r="K8" s="737"/>
      <c r="L8" s="737"/>
      <c r="M8" s="737"/>
      <c r="N8" s="737"/>
      <c r="O8" s="738"/>
      <c r="P8" s="687"/>
      <c r="Q8" s="688"/>
      <c r="R8" s="516" t="s">
        <v>89</v>
      </c>
      <c r="S8" s="741" t="s">
        <v>409</v>
      </c>
      <c r="T8" s="742"/>
      <c r="U8" s="742"/>
      <c r="V8" s="742"/>
      <c r="W8" s="742"/>
      <c r="X8" s="742"/>
      <c r="Y8" s="742"/>
      <c r="Z8" s="742"/>
      <c r="AA8" s="742"/>
      <c r="AB8" s="742"/>
      <c r="AC8" s="742"/>
      <c r="AD8" s="742"/>
      <c r="AE8" s="743"/>
      <c r="AF8" s="82"/>
      <c r="AG8" s="82"/>
      <c r="AH8" s="82"/>
      <c r="AI8" s="82"/>
      <c r="AJ8" s="82"/>
      <c r="AK8" s="82"/>
      <c r="AL8" s="82"/>
      <c r="AM8" s="82"/>
      <c r="AN8" s="82"/>
      <c r="AO8" s="82"/>
      <c r="AP8" s="82"/>
      <c r="AQ8" s="82"/>
      <c r="AR8" s="82"/>
      <c r="AS8" s="82"/>
      <c r="AT8" s="82"/>
      <c r="AU8" s="164"/>
    </row>
    <row r="9" spans="1:49" s="80" customFormat="1" ht="20.100000000000001" customHeight="1">
      <c r="A9" s="176"/>
      <c r="B9" s="729"/>
      <c r="C9" s="730"/>
      <c r="D9" s="730"/>
      <c r="E9" s="731"/>
      <c r="F9" s="623"/>
      <c r="G9" s="624"/>
      <c r="H9" s="735"/>
      <c r="I9" s="83"/>
      <c r="J9" s="747" t="s">
        <v>147</v>
      </c>
      <c r="K9" s="748"/>
      <c r="L9" s="748"/>
      <c r="M9" s="748"/>
      <c r="N9" s="748"/>
      <c r="O9" s="749"/>
      <c r="P9" s="750"/>
      <c r="Q9" s="751"/>
      <c r="R9" s="517"/>
      <c r="S9" s="744"/>
      <c r="T9" s="745"/>
      <c r="U9" s="745"/>
      <c r="V9" s="745"/>
      <c r="W9" s="745"/>
      <c r="X9" s="745"/>
      <c r="Y9" s="745"/>
      <c r="Z9" s="745"/>
      <c r="AA9" s="745"/>
      <c r="AB9" s="745"/>
      <c r="AC9" s="745"/>
      <c r="AD9" s="745"/>
      <c r="AE9" s="746"/>
      <c r="AF9" s="84"/>
      <c r="AG9" s="84"/>
      <c r="AH9" s="84"/>
      <c r="AI9" s="84"/>
      <c r="AJ9" s="84"/>
      <c r="AK9" s="84"/>
      <c r="AL9" s="84"/>
      <c r="AM9" s="82"/>
      <c r="AN9" s="82"/>
      <c r="AO9" s="82"/>
      <c r="AP9" s="82"/>
      <c r="AQ9" s="82"/>
      <c r="AR9" s="82"/>
      <c r="AS9" s="82"/>
      <c r="AT9" s="82"/>
      <c r="AU9" s="164"/>
    </row>
    <row r="10" spans="1:49" s="80" customFormat="1" ht="24.95" customHeight="1">
      <c r="A10" s="546" t="s">
        <v>177</v>
      </c>
      <c r="B10" s="547"/>
      <c r="C10" s="547"/>
      <c r="D10" s="547"/>
      <c r="E10" s="547"/>
      <c r="F10" s="547"/>
      <c r="G10" s="547"/>
      <c r="H10" s="547"/>
      <c r="I10" s="547"/>
      <c r="J10" s="547"/>
      <c r="K10" s="547"/>
      <c r="L10" s="547"/>
      <c r="M10" s="547"/>
      <c r="N10" s="547"/>
      <c r="O10" s="547"/>
      <c r="P10" s="547"/>
      <c r="Q10" s="547"/>
      <c r="R10" s="547"/>
      <c r="S10" s="547"/>
      <c r="T10" s="547"/>
      <c r="U10" s="547"/>
      <c r="V10" s="547"/>
      <c r="W10" s="547"/>
      <c r="X10" s="547"/>
      <c r="Y10" s="547"/>
      <c r="Z10" s="547"/>
      <c r="AA10" s="547"/>
      <c r="AB10" s="547"/>
      <c r="AC10" s="547"/>
      <c r="AD10" s="547"/>
      <c r="AE10" s="547"/>
      <c r="AF10" s="547"/>
      <c r="AG10" s="547"/>
      <c r="AH10" s="547"/>
      <c r="AI10" s="547"/>
      <c r="AJ10" s="547"/>
      <c r="AK10" s="547"/>
      <c r="AL10" s="547"/>
      <c r="AM10" s="547"/>
      <c r="AN10" s="547"/>
      <c r="AO10" s="547"/>
      <c r="AP10" s="547"/>
      <c r="AQ10" s="547"/>
      <c r="AR10" s="547"/>
      <c r="AS10" s="547"/>
      <c r="AT10" s="547"/>
      <c r="AU10" s="548"/>
      <c r="AV10" s="57"/>
      <c r="AW10" s="57"/>
    </row>
    <row r="11" spans="1:49" s="80" customFormat="1" ht="22.5" customHeight="1">
      <c r="A11" s="177"/>
      <c r="B11" s="188" t="s">
        <v>148</v>
      </c>
      <c r="C11" s="711"/>
      <c r="D11" s="711"/>
      <c r="E11" s="711"/>
      <c r="F11" s="711"/>
      <c r="G11" s="711"/>
      <c r="H11" s="189" t="s">
        <v>91</v>
      </c>
      <c r="I11" s="183" t="s">
        <v>410</v>
      </c>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4"/>
      <c r="AK11" s="180"/>
      <c r="AL11" s="180"/>
      <c r="AM11" s="180"/>
      <c r="AN11" s="180"/>
      <c r="AO11" s="180"/>
      <c r="AP11" s="180"/>
      <c r="AQ11" s="180"/>
      <c r="AR11" s="180"/>
      <c r="AS11" s="180"/>
      <c r="AT11" s="179"/>
      <c r="AU11" s="185"/>
      <c r="AV11" s="57"/>
      <c r="AW11" s="57"/>
    </row>
    <row r="12" spans="1:49" s="80" customFormat="1" ht="21.95" customHeight="1">
      <c r="A12" s="173"/>
      <c r="B12" s="201" t="s">
        <v>74</v>
      </c>
      <c r="C12" s="202" t="s">
        <v>95</v>
      </c>
      <c r="D12" s="141"/>
      <c r="E12" s="85"/>
      <c r="F12" s="85"/>
      <c r="G12" s="85"/>
      <c r="H12" s="85"/>
      <c r="I12" s="86"/>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58"/>
      <c r="AL12" s="58"/>
      <c r="AM12" s="58"/>
      <c r="AN12" s="58"/>
      <c r="AO12" s="58"/>
      <c r="AP12" s="58"/>
      <c r="AQ12" s="58"/>
      <c r="AR12" s="58"/>
      <c r="AS12" s="58"/>
      <c r="AT12" s="58"/>
      <c r="AU12" s="165"/>
      <c r="AV12" s="57"/>
      <c r="AW12" s="57"/>
    </row>
    <row r="13" spans="1:49" s="80" customFormat="1" ht="24.75" customHeight="1">
      <c r="A13" s="173"/>
      <c r="B13" s="87"/>
      <c r="C13" s="197" t="s">
        <v>76</v>
      </c>
      <c r="D13" s="86"/>
      <c r="E13" s="86"/>
      <c r="F13" s="86"/>
      <c r="G13" s="86"/>
      <c r="H13" s="86"/>
      <c r="I13" s="86"/>
      <c r="J13" s="86"/>
      <c r="K13" s="86"/>
      <c r="L13" s="86"/>
      <c r="M13" s="86"/>
      <c r="N13" s="86"/>
      <c r="O13" s="86"/>
      <c r="P13" s="86"/>
      <c r="Q13" s="86"/>
      <c r="R13" s="712" t="s">
        <v>72</v>
      </c>
      <c r="S13" s="713"/>
      <c r="T13" s="714" t="s">
        <v>485</v>
      </c>
      <c r="U13" s="715"/>
      <c r="V13" s="715"/>
      <c r="W13" s="715"/>
      <c r="X13" s="715"/>
      <c r="Y13" s="716"/>
      <c r="Z13" s="617" t="s">
        <v>143</v>
      </c>
      <c r="AA13" s="618"/>
      <c r="AB13" s="618"/>
      <c r="AC13" s="619"/>
      <c r="AD13" s="721" t="s">
        <v>417</v>
      </c>
      <c r="AE13" s="722"/>
      <c r="AF13" s="722"/>
      <c r="AG13" s="722"/>
      <c r="AH13" s="722"/>
      <c r="AI13" s="722"/>
      <c r="AJ13" s="722"/>
      <c r="AK13" s="722"/>
      <c r="AL13" s="722"/>
      <c r="AM13" s="722"/>
      <c r="AN13" s="722"/>
      <c r="AO13" s="722"/>
      <c r="AP13" s="722"/>
      <c r="AQ13" s="722"/>
      <c r="AR13" s="722"/>
      <c r="AS13" s="722"/>
      <c r="AT13" s="722"/>
      <c r="AU13" s="723"/>
      <c r="AV13" s="57"/>
      <c r="AW13" s="57"/>
    </row>
    <row r="14" spans="1:49" s="80" customFormat="1" ht="21.95" customHeight="1">
      <c r="A14" s="173"/>
      <c r="B14" s="87"/>
      <c r="C14" s="678" t="s">
        <v>83</v>
      </c>
      <c r="D14" s="679"/>
      <c r="E14" s="679"/>
      <c r="F14" s="679"/>
      <c r="G14" s="679"/>
      <c r="H14" s="679"/>
      <c r="I14" s="679"/>
      <c r="J14" s="679"/>
      <c r="K14" s="679"/>
      <c r="L14" s="679"/>
      <c r="M14" s="679"/>
      <c r="N14" s="679"/>
      <c r="O14" s="679"/>
      <c r="P14" s="679"/>
      <c r="Q14" s="717"/>
      <c r="R14" s="641"/>
      <c r="S14" s="643"/>
      <c r="T14" s="641" t="s">
        <v>78</v>
      </c>
      <c r="U14" s="642"/>
      <c r="V14" s="642"/>
      <c r="W14" s="642"/>
      <c r="X14" s="642"/>
      <c r="Y14" s="643"/>
      <c r="Z14" s="569"/>
      <c r="AA14" s="570"/>
      <c r="AB14" s="570"/>
      <c r="AC14" s="571"/>
      <c r="AD14" s="552" t="s">
        <v>486</v>
      </c>
      <c r="AE14" s="552"/>
      <c r="AF14" s="552"/>
      <c r="AG14" s="552"/>
      <c r="AH14" s="552"/>
      <c r="AI14" s="552"/>
      <c r="AJ14" s="552"/>
      <c r="AK14" s="552"/>
      <c r="AL14" s="552"/>
      <c r="AM14" s="552"/>
      <c r="AN14" s="552"/>
      <c r="AO14" s="552"/>
      <c r="AP14" s="552"/>
      <c r="AQ14" s="552"/>
      <c r="AR14" s="552"/>
      <c r="AS14" s="552"/>
      <c r="AT14" s="552"/>
      <c r="AU14" s="553"/>
      <c r="AV14" s="57"/>
      <c r="AW14" s="57"/>
    </row>
    <row r="15" spans="1:49" s="80" customFormat="1" ht="21.95" customHeight="1">
      <c r="A15" s="173"/>
      <c r="B15" s="87"/>
      <c r="C15" s="718" t="s">
        <v>85</v>
      </c>
      <c r="D15" s="719"/>
      <c r="E15" s="719"/>
      <c r="F15" s="719"/>
      <c r="G15" s="719"/>
      <c r="H15" s="719"/>
      <c r="I15" s="719"/>
      <c r="J15" s="719"/>
      <c r="K15" s="719"/>
      <c r="L15" s="719"/>
      <c r="M15" s="719"/>
      <c r="N15" s="719"/>
      <c r="O15" s="719"/>
      <c r="P15" s="719"/>
      <c r="Q15" s="720"/>
      <c r="R15" s="700"/>
      <c r="S15" s="701"/>
      <c r="T15" s="644"/>
      <c r="U15" s="645"/>
      <c r="V15" s="645"/>
      <c r="W15" s="645"/>
      <c r="X15" s="645"/>
      <c r="Y15" s="646"/>
      <c r="Z15" s="536"/>
      <c r="AA15" s="537"/>
      <c r="AB15" s="537"/>
      <c r="AC15" s="538"/>
      <c r="AD15" s="552"/>
      <c r="AE15" s="552"/>
      <c r="AF15" s="552"/>
      <c r="AG15" s="552"/>
      <c r="AH15" s="552"/>
      <c r="AI15" s="552"/>
      <c r="AJ15" s="552"/>
      <c r="AK15" s="552"/>
      <c r="AL15" s="552"/>
      <c r="AM15" s="552"/>
      <c r="AN15" s="552"/>
      <c r="AO15" s="552"/>
      <c r="AP15" s="552"/>
      <c r="AQ15" s="552"/>
      <c r="AR15" s="552"/>
      <c r="AS15" s="552"/>
      <c r="AT15" s="552"/>
      <c r="AU15" s="553"/>
    </row>
    <row r="16" spans="1:49" s="80" customFormat="1" ht="18" customHeight="1">
      <c r="A16" s="173"/>
      <c r="B16" s="87"/>
      <c r="C16" s="699" t="s">
        <v>174</v>
      </c>
      <c r="D16" s="699"/>
      <c r="E16" s="699"/>
      <c r="F16" s="699"/>
      <c r="G16" s="699"/>
      <c r="H16" s="699"/>
      <c r="I16" s="699"/>
      <c r="J16" s="699"/>
      <c r="K16" s="699"/>
      <c r="L16" s="699"/>
      <c r="M16" s="699"/>
      <c r="N16" s="699"/>
      <c r="O16" s="699"/>
      <c r="P16" s="699"/>
      <c r="Q16" s="699"/>
      <c r="R16" s="699"/>
      <c r="S16" s="699"/>
      <c r="T16" s="699"/>
      <c r="U16" s="699"/>
      <c r="V16" s="699"/>
      <c r="W16" s="699"/>
      <c r="X16" s="699"/>
      <c r="Y16" s="699"/>
      <c r="Z16" s="699"/>
      <c r="AA16" s="699"/>
      <c r="AB16" s="699"/>
      <c r="AC16" s="699"/>
      <c r="AD16" s="552"/>
      <c r="AE16" s="552"/>
      <c r="AF16" s="552"/>
      <c r="AG16" s="552"/>
      <c r="AH16" s="552"/>
      <c r="AI16" s="552"/>
      <c r="AJ16" s="552"/>
      <c r="AK16" s="552"/>
      <c r="AL16" s="552"/>
      <c r="AM16" s="552"/>
      <c r="AN16" s="552"/>
      <c r="AO16" s="552"/>
      <c r="AP16" s="552"/>
      <c r="AQ16" s="552"/>
      <c r="AR16" s="552"/>
      <c r="AS16" s="552"/>
      <c r="AT16" s="552"/>
      <c r="AU16" s="553"/>
    </row>
    <row r="17" spans="1:47" s="80" customFormat="1" ht="9" customHeight="1">
      <c r="A17" s="173"/>
      <c r="B17" s="87"/>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4"/>
      <c r="AI17" s="84"/>
      <c r="AJ17" s="84"/>
      <c r="AK17" s="84"/>
      <c r="AL17" s="84"/>
      <c r="AM17" s="84"/>
      <c r="AN17" s="84"/>
      <c r="AO17" s="84"/>
      <c r="AP17" s="84"/>
      <c r="AQ17" s="84"/>
      <c r="AR17" s="84"/>
      <c r="AS17" s="84"/>
      <c r="AT17" s="84"/>
      <c r="AU17" s="166"/>
    </row>
    <row r="18" spans="1:47" s="80" customFormat="1" ht="21.95" customHeight="1">
      <c r="A18" s="173"/>
      <c r="B18" s="201" t="s">
        <v>75</v>
      </c>
      <c r="C18" s="189" t="s">
        <v>94</v>
      </c>
      <c r="D18" s="202"/>
      <c r="E18" s="141"/>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2"/>
      <c r="AI18" s="654" t="s">
        <v>417</v>
      </c>
      <c r="AJ18" s="655"/>
      <c r="AK18" s="655"/>
      <c r="AL18" s="655"/>
      <c r="AM18" s="655"/>
      <c r="AN18" s="655"/>
      <c r="AO18" s="655"/>
      <c r="AP18" s="655"/>
      <c r="AQ18" s="655"/>
      <c r="AR18" s="655"/>
      <c r="AS18" s="655"/>
      <c r="AT18" s="655"/>
      <c r="AU18" s="656"/>
    </row>
    <row r="19" spans="1:47" s="80" customFormat="1" ht="22.5" customHeight="1">
      <c r="A19" s="173"/>
      <c r="B19" s="87"/>
      <c r="C19" s="197" t="s">
        <v>76</v>
      </c>
      <c r="D19" s="86"/>
      <c r="E19" s="86"/>
      <c r="F19" s="86"/>
      <c r="G19" s="86"/>
      <c r="H19" s="86"/>
      <c r="I19" s="86"/>
      <c r="J19" s="86"/>
      <c r="K19" s="86"/>
      <c r="L19" s="86"/>
      <c r="M19" s="86"/>
      <c r="N19" s="86"/>
      <c r="O19" s="86"/>
      <c r="P19" s="702" t="s">
        <v>458</v>
      </c>
      <c r="Q19" s="703"/>
      <c r="R19" s="703"/>
      <c r="S19" s="703"/>
      <c r="T19" s="704"/>
      <c r="U19" s="705" t="s">
        <v>73</v>
      </c>
      <c r="V19" s="706"/>
      <c r="W19" s="706"/>
      <c r="X19" s="707"/>
      <c r="Y19" s="708" t="s">
        <v>84</v>
      </c>
      <c r="Z19" s="709"/>
      <c r="AA19" s="709"/>
      <c r="AB19" s="710"/>
      <c r="AC19" s="640" t="s">
        <v>154</v>
      </c>
      <c r="AD19" s="640"/>
      <c r="AE19" s="640"/>
      <c r="AF19" s="690" t="s">
        <v>143</v>
      </c>
      <c r="AG19" s="690"/>
      <c r="AH19" s="690"/>
      <c r="AI19" s="657" t="s">
        <v>157</v>
      </c>
      <c r="AJ19" s="658"/>
      <c r="AK19" s="658"/>
      <c r="AL19" s="658"/>
      <c r="AM19" s="658"/>
      <c r="AN19" s="658"/>
      <c r="AO19" s="658"/>
      <c r="AP19" s="658"/>
      <c r="AQ19" s="658"/>
      <c r="AR19" s="658"/>
      <c r="AS19" s="658"/>
      <c r="AT19" s="658"/>
      <c r="AU19" s="659"/>
    </row>
    <row r="20" spans="1:47" s="80" customFormat="1" ht="21.95" customHeight="1">
      <c r="A20" s="173"/>
      <c r="B20" s="87"/>
      <c r="C20" s="157" t="s">
        <v>149</v>
      </c>
      <c r="D20" s="88"/>
      <c r="E20" s="88"/>
      <c r="F20" s="88"/>
      <c r="G20" s="88"/>
      <c r="H20" s="88"/>
      <c r="I20" s="88"/>
      <c r="J20" s="88"/>
      <c r="K20" s="88"/>
      <c r="L20" s="88"/>
      <c r="M20" s="88"/>
      <c r="N20" s="88"/>
      <c r="O20" s="88"/>
      <c r="P20" s="691" t="s">
        <v>178</v>
      </c>
      <c r="Q20" s="692"/>
      <c r="R20" s="692"/>
      <c r="S20" s="692"/>
      <c r="T20" s="693"/>
      <c r="U20" s="191" t="s">
        <v>92</v>
      </c>
      <c r="V20" s="694"/>
      <c r="W20" s="692"/>
      <c r="X20" s="693"/>
      <c r="Y20" s="641"/>
      <c r="Z20" s="642"/>
      <c r="AA20" s="642"/>
      <c r="AB20" s="643"/>
      <c r="AC20" s="641"/>
      <c r="AD20" s="642"/>
      <c r="AE20" s="643"/>
      <c r="AF20" s="569"/>
      <c r="AG20" s="570"/>
      <c r="AH20" s="571"/>
      <c r="AI20" s="657"/>
      <c r="AJ20" s="658"/>
      <c r="AK20" s="658"/>
      <c r="AL20" s="658"/>
      <c r="AM20" s="658"/>
      <c r="AN20" s="658"/>
      <c r="AO20" s="658"/>
      <c r="AP20" s="658"/>
      <c r="AQ20" s="658"/>
      <c r="AR20" s="658"/>
      <c r="AS20" s="658"/>
      <c r="AT20" s="658"/>
      <c r="AU20" s="659"/>
    </row>
    <row r="21" spans="1:47" s="80" customFormat="1" ht="21.95" customHeight="1">
      <c r="A21" s="173"/>
      <c r="B21" s="87"/>
      <c r="C21" s="97" t="s">
        <v>150</v>
      </c>
      <c r="D21" s="89"/>
      <c r="E21" s="89"/>
      <c r="F21" s="89"/>
      <c r="G21" s="89"/>
      <c r="H21" s="89"/>
      <c r="I21" s="89"/>
      <c r="J21" s="89"/>
      <c r="K21" s="89"/>
      <c r="L21" s="89"/>
      <c r="M21" s="89"/>
      <c r="N21" s="89"/>
      <c r="O21" s="89"/>
      <c r="P21" s="695" t="s">
        <v>178</v>
      </c>
      <c r="Q21" s="696"/>
      <c r="R21" s="696"/>
      <c r="S21" s="696"/>
      <c r="T21" s="697"/>
      <c r="U21" s="192" t="s">
        <v>93</v>
      </c>
      <c r="V21" s="698"/>
      <c r="W21" s="696"/>
      <c r="X21" s="697"/>
      <c r="Y21" s="644"/>
      <c r="Z21" s="645"/>
      <c r="AA21" s="645"/>
      <c r="AB21" s="646"/>
      <c r="AC21" s="644"/>
      <c r="AD21" s="645"/>
      <c r="AE21" s="646"/>
      <c r="AF21" s="536"/>
      <c r="AG21" s="537"/>
      <c r="AH21" s="538"/>
      <c r="AI21" s="657"/>
      <c r="AJ21" s="658"/>
      <c r="AK21" s="658"/>
      <c r="AL21" s="658"/>
      <c r="AM21" s="658"/>
      <c r="AN21" s="658"/>
      <c r="AO21" s="658"/>
      <c r="AP21" s="658"/>
      <c r="AQ21" s="658"/>
      <c r="AR21" s="658"/>
      <c r="AS21" s="658"/>
      <c r="AT21" s="658"/>
      <c r="AU21" s="659"/>
    </row>
    <row r="22" spans="1:47" s="80" customFormat="1" ht="18" customHeight="1">
      <c r="A22" s="173"/>
      <c r="B22" s="87"/>
      <c r="C22" s="699" t="s">
        <v>173</v>
      </c>
      <c r="D22" s="699"/>
      <c r="E22" s="699"/>
      <c r="F22" s="699"/>
      <c r="G22" s="699"/>
      <c r="H22" s="699"/>
      <c r="I22" s="699"/>
      <c r="J22" s="699"/>
      <c r="K22" s="699"/>
      <c r="L22" s="699"/>
      <c r="M22" s="699"/>
      <c r="N22" s="699"/>
      <c r="O22" s="699"/>
      <c r="P22" s="699"/>
      <c r="Q22" s="699"/>
      <c r="R22" s="699"/>
      <c r="S22" s="699"/>
      <c r="T22" s="699"/>
      <c r="U22" s="699"/>
      <c r="V22" s="699"/>
      <c r="W22" s="699"/>
      <c r="X22" s="699"/>
      <c r="Y22" s="699"/>
      <c r="Z22" s="699"/>
      <c r="AA22" s="699"/>
      <c r="AB22" s="699"/>
      <c r="AC22" s="699"/>
      <c r="AD22" s="699"/>
      <c r="AE22" s="699"/>
      <c r="AF22" s="699"/>
      <c r="AG22" s="699"/>
      <c r="AH22" s="699"/>
      <c r="AI22" s="82"/>
      <c r="AJ22" s="82"/>
      <c r="AK22" s="82"/>
      <c r="AL22" s="82"/>
      <c r="AM22" s="82"/>
      <c r="AN22" s="82"/>
      <c r="AO22" s="82"/>
      <c r="AP22" s="82"/>
      <c r="AQ22" s="82"/>
      <c r="AR22" s="82"/>
      <c r="AS22" s="82"/>
      <c r="AT22" s="82"/>
      <c r="AU22" s="164"/>
    </row>
    <row r="23" spans="1:47" s="80" customFormat="1" ht="7.5" customHeight="1">
      <c r="A23" s="178"/>
      <c r="B23" s="90"/>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2"/>
      <c r="AO23" s="82"/>
      <c r="AP23" s="82"/>
      <c r="AQ23" s="82"/>
      <c r="AR23" s="82"/>
      <c r="AS23" s="82"/>
      <c r="AT23" s="82"/>
      <c r="AU23" s="164"/>
    </row>
    <row r="24" spans="1:47" s="80" customFormat="1" ht="21.95" customHeight="1">
      <c r="A24" s="546" t="s">
        <v>134</v>
      </c>
      <c r="B24" s="547"/>
      <c r="C24" s="547"/>
      <c r="D24" s="547"/>
      <c r="E24" s="547"/>
      <c r="F24" s="547"/>
      <c r="G24" s="547"/>
      <c r="H24" s="547"/>
      <c r="I24" s="547"/>
      <c r="J24" s="547"/>
      <c r="K24" s="547"/>
      <c r="M24" s="190" t="s">
        <v>148</v>
      </c>
      <c r="N24" s="180"/>
      <c r="O24" s="574"/>
      <c r="P24" s="574"/>
      <c r="Q24" s="574"/>
      <c r="R24" s="574"/>
      <c r="S24" s="184"/>
      <c r="T24" s="189" t="s">
        <v>91</v>
      </c>
      <c r="U24" s="184"/>
      <c r="V24" s="184"/>
      <c r="W24" s="184"/>
      <c r="X24" s="184"/>
      <c r="Y24" s="184"/>
      <c r="Z24" s="184"/>
      <c r="AA24" s="184"/>
      <c r="AB24" s="184"/>
      <c r="AC24" s="184"/>
      <c r="AD24" s="184"/>
      <c r="AE24" s="184"/>
      <c r="AF24" s="184"/>
      <c r="AG24" s="184"/>
      <c r="AH24" s="184"/>
      <c r="AI24" s="184"/>
      <c r="AJ24" s="184"/>
      <c r="AK24" s="184"/>
      <c r="AL24" s="184"/>
      <c r="AM24" s="184"/>
      <c r="AN24" s="181"/>
      <c r="AO24" s="181"/>
      <c r="AP24" s="181"/>
      <c r="AQ24" s="181"/>
      <c r="AR24" s="181"/>
      <c r="AS24" s="181"/>
      <c r="AT24" s="181"/>
      <c r="AU24" s="182"/>
    </row>
    <row r="25" spans="1:47" s="80" customFormat="1" ht="21.95" customHeight="1">
      <c r="A25" s="177"/>
      <c r="B25" s="667" t="s">
        <v>102</v>
      </c>
      <c r="C25" s="668"/>
      <c r="D25" s="669"/>
      <c r="E25" s="670"/>
      <c r="F25" s="670"/>
      <c r="G25" s="670"/>
      <c r="H25" s="670"/>
      <c r="I25" s="671"/>
      <c r="J25" s="684" t="s">
        <v>159</v>
      </c>
      <c r="K25" s="685"/>
      <c r="L25" s="686"/>
      <c r="M25" s="687"/>
      <c r="N25" s="688"/>
      <c r="O25" s="688"/>
      <c r="P25" s="688"/>
      <c r="Q25" s="688"/>
      <c r="R25" s="689"/>
      <c r="S25" s="91"/>
      <c r="T25" s="91"/>
      <c r="U25" s="91"/>
      <c r="V25" s="91"/>
      <c r="W25" s="91"/>
      <c r="X25" s="91"/>
      <c r="Y25" s="91"/>
      <c r="Z25" s="91"/>
      <c r="AA25" s="91"/>
      <c r="AB25" s="91"/>
      <c r="AC25" s="91"/>
      <c r="AD25" s="91"/>
      <c r="AE25" s="91"/>
      <c r="AF25" s="91"/>
      <c r="AG25" s="91"/>
      <c r="AH25" s="91"/>
      <c r="AI25" s="91"/>
      <c r="AJ25" s="91"/>
      <c r="AK25" s="91"/>
      <c r="AL25" s="91"/>
      <c r="AM25" s="91"/>
      <c r="AN25" s="92"/>
      <c r="AO25" s="92"/>
      <c r="AP25" s="92"/>
      <c r="AQ25" s="92"/>
      <c r="AR25" s="92"/>
      <c r="AS25" s="92"/>
      <c r="AT25" s="92"/>
      <c r="AU25" s="167"/>
    </row>
    <row r="26" spans="1:47" s="80" customFormat="1" ht="21.95" customHeight="1">
      <c r="A26" s="177"/>
      <c r="B26" s="667" t="s">
        <v>101</v>
      </c>
      <c r="C26" s="668"/>
      <c r="D26" s="669" t="s">
        <v>178</v>
      </c>
      <c r="E26" s="670"/>
      <c r="F26" s="670"/>
      <c r="G26" s="670"/>
      <c r="H26" s="670"/>
      <c r="I26" s="671"/>
      <c r="J26" s="684" t="s">
        <v>160</v>
      </c>
      <c r="K26" s="685"/>
      <c r="L26" s="686"/>
      <c r="M26" s="669"/>
      <c r="N26" s="671"/>
      <c r="O26" s="159"/>
      <c r="P26" s="159"/>
      <c r="Q26" s="159"/>
      <c r="R26" s="159"/>
      <c r="S26" s="91"/>
      <c r="T26" s="91"/>
      <c r="U26" s="91"/>
      <c r="V26" s="91"/>
      <c r="W26" s="91"/>
      <c r="X26" s="91"/>
      <c r="Y26" s="91"/>
      <c r="Z26" s="91"/>
      <c r="AA26" s="91"/>
      <c r="AB26" s="91"/>
      <c r="AC26" s="91"/>
      <c r="AD26" s="91"/>
      <c r="AE26" s="91"/>
      <c r="AF26" s="91"/>
      <c r="AG26" s="91"/>
      <c r="AH26" s="91"/>
      <c r="AI26" s="91"/>
      <c r="AJ26" s="91"/>
      <c r="AK26" s="91"/>
      <c r="AL26" s="91"/>
      <c r="AM26" s="91"/>
      <c r="AN26" s="92"/>
      <c r="AO26" s="92"/>
      <c r="AP26" s="92"/>
      <c r="AQ26" s="92"/>
      <c r="AR26" s="92"/>
      <c r="AS26" s="92"/>
      <c r="AT26" s="92"/>
      <c r="AU26" s="167"/>
    </row>
    <row r="27" spans="1:47" s="80" customFormat="1" ht="21.95" customHeight="1">
      <c r="A27" s="177"/>
      <c r="B27" s="667" t="s">
        <v>100</v>
      </c>
      <c r="C27" s="668"/>
      <c r="D27" s="669" t="s">
        <v>178</v>
      </c>
      <c r="E27" s="670"/>
      <c r="F27" s="670"/>
      <c r="G27" s="670"/>
      <c r="H27" s="670"/>
      <c r="I27" s="671"/>
      <c r="J27" s="160"/>
      <c r="K27" s="159"/>
      <c r="L27" s="159"/>
      <c r="M27" s="159"/>
      <c r="N27" s="159"/>
      <c r="O27" s="159"/>
      <c r="P27" s="159"/>
      <c r="Q27" s="159"/>
      <c r="R27" s="159"/>
      <c r="S27" s="91"/>
      <c r="T27" s="91"/>
      <c r="U27" s="91"/>
      <c r="V27" s="91"/>
      <c r="W27" s="91"/>
      <c r="X27" s="91"/>
      <c r="Y27" s="91"/>
      <c r="Z27" s="91"/>
      <c r="AA27" s="91"/>
      <c r="AB27" s="91"/>
      <c r="AC27" s="91"/>
      <c r="AD27" s="91"/>
      <c r="AE27" s="91"/>
      <c r="AF27" s="91"/>
      <c r="AG27" s="91"/>
      <c r="AH27" s="91"/>
      <c r="AI27" s="91"/>
      <c r="AJ27" s="91"/>
      <c r="AK27" s="91"/>
      <c r="AL27" s="91"/>
      <c r="AM27" s="91"/>
      <c r="AN27" s="92"/>
      <c r="AO27" s="92"/>
      <c r="AP27" s="92"/>
      <c r="AQ27" s="92"/>
      <c r="AR27" s="92"/>
      <c r="AS27" s="92"/>
      <c r="AT27" s="92"/>
      <c r="AU27" s="167"/>
    </row>
    <row r="28" spans="1:47" s="80" customFormat="1" ht="21.95" customHeight="1">
      <c r="A28" s="174"/>
      <c r="B28" s="193" t="s">
        <v>105</v>
      </c>
      <c r="C28" s="194"/>
      <c r="D28" s="195"/>
      <c r="E28" s="195"/>
      <c r="F28" s="195"/>
      <c r="G28" s="195"/>
      <c r="H28" s="195"/>
      <c r="I28" s="195"/>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AN28" s="175"/>
      <c r="AO28" s="175"/>
      <c r="AP28" s="175"/>
      <c r="AQ28" s="175"/>
      <c r="AR28" s="175"/>
      <c r="AS28" s="175"/>
      <c r="AT28" s="175"/>
      <c r="AU28" s="196"/>
    </row>
    <row r="29" spans="1:47" s="80" customFormat="1" ht="21.95" customHeight="1">
      <c r="A29" s="186"/>
      <c r="B29" s="647" t="s">
        <v>459</v>
      </c>
      <c r="C29" s="648"/>
      <c r="D29" s="648"/>
      <c r="E29" s="648"/>
      <c r="F29" s="648"/>
      <c r="G29" s="648"/>
      <c r="H29" s="648"/>
      <c r="I29" s="648"/>
      <c r="J29" s="648"/>
      <c r="K29" s="648"/>
      <c r="L29" s="648"/>
      <c r="M29" s="648"/>
      <c r="N29" s="648"/>
      <c r="O29" s="648"/>
      <c r="P29" s="648"/>
      <c r="Q29" s="648"/>
      <c r="R29" s="648"/>
      <c r="S29" s="648"/>
      <c r="T29" s="648"/>
      <c r="U29" s="648"/>
      <c r="V29" s="648"/>
      <c r="W29" s="648"/>
      <c r="X29" s="648"/>
      <c r="Y29" s="648"/>
      <c r="Z29" s="648"/>
      <c r="AA29" s="648"/>
      <c r="AB29" s="648"/>
      <c r="AC29" s="648"/>
      <c r="AD29" s="648"/>
      <c r="AE29" s="648"/>
      <c r="AF29" s="648"/>
      <c r="AG29" s="648"/>
      <c r="AH29" s="648"/>
      <c r="AI29" s="648"/>
      <c r="AJ29" s="648"/>
      <c r="AK29" s="648"/>
      <c r="AL29" s="648"/>
      <c r="AM29" s="648"/>
      <c r="AN29" s="648"/>
      <c r="AO29" s="649"/>
      <c r="AP29" s="617" t="s">
        <v>143</v>
      </c>
      <c r="AQ29" s="618"/>
      <c r="AR29" s="619"/>
      <c r="AS29" s="626" t="s">
        <v>483</v>
      </c>
      <c r="AT29" s="627"/>
      <c r="AU29" s="628"/>
    </row>
    <row r="30" spans="1:47" s="80" customFormat="1" ht="21.95" customHeight="1">
      <c r="A30" s="186"/>
      <c r="B30" s="59"/>
      <c r="C30" s="560" t="s">
        <v>103</v>
      </c>
      <c r="D30" s="561"/>
      <c r="E30" s="562"/>
      <c r="F30" s="563"/>
      <c r="G30" s="564"/>
      <c r="H30" s="564"/>
      <c r="I30" s="564"/>
      <c r="J30" s="564"/>
      <c r="K30" s="564"/>
      <c r="L30" s="565"/>
      <c r="M30" s="566" t="s">
        <v>104</v>
      </c>
      <c r="N30" s="567"/>
      <c r="O30" s="568"/>
      <c r="P30" s="563" t="s">
        <v>178</v>
      </c>
      <c r="Q30" s="564"/>
      <c r="R30" s="564"/>
      <c r="S30" s="564"/>
      <c r="T30" s="564"/>
      <c r="U30" s="565"/>
      <c r="V30" s="566"/>
      <c r="W30" s="567"/>
      <c r="X30" s="567"/>
      <c r="Y30" s="567"/>
      <c r="Z30" s="567"/>
      <c r="AA30" s="567"/>
      <c r="AB30" s="567"/>
      <c r="AC30" s="567"/>
      <c r="AD30" s="567"/>
      <c r="AE30" s="567"/>
      <c r="AF30" s="567"/>
      <c r="AG30" s="567"/>
      <c r="AH30" s="567"/>
      <c r="AI30" s="567"/>
      <c r="AJ30" s="567"/>
      <c r="AK30" s="567"/>
      <c r="AL30" s="567"/>
      <c r="AM30" s="567"/>
      <c r="AN30" s="567"/>
      <c r="AO30" s="568"/>
      <c r="AP30" s="569"/>
      <c r="AQ30" s="570"/>
      <c r="AR30" s="571"/>
      <c r="AS30" s="629"/>
      <c r="AT30" s="630"/>
      <c r="AU30" s="631"/>
    </row>
    <row r="31" spans="1:47" s="80" customFormat="1" ht="21" customHeight="1">
      <c r="A31" s="186"/>
      <c r="B31" s="620" t="s">
        <v>460</v>
      </c>
      <c r="C31" s="621"/>
      <c r="D31" s="621"/>
      <c r="E31" s="621"/>
      <c r="F31" s="621"/>
      <c r="G31" s="621"/>
      <c r="H31" s="621"/>
      <c r="I31" s="621"/>
      <c r="J31" s="621"/>
      <c r="K31" s="621"/>
      <c r="L31" s="621"/>
      <c r="M31" s="621"/>
      <c r="N31" s="621"/>
      <c r="O31" s="621"/>
      <c r="P31" s="621"/>
      <c r="Q31" s="621"/>
      <c r="R31" s="621"/>
      <c r="S31" s="621"/>
      <c r="T31" s="621"/>
      <c r="U31" s="621"/>
      <c r="V31" s="621"/>
      <c r="W31" s="621"/>
      <c r="X31" s="621"/>
      <c r="Y31" s="621"/>
      <c r="Z31" s="621"/>
      <c r="AA31" s="621"/>
      <c r="AB31" s="621"/>
      <c r="AC31" s="621"/>
      <c r="AD31" s="621"/>
      <c r="AE31" s="621"/>
      <c r="AF31" s="621"/>
      <c r="AG31" s="621"/>
      <c r="AH31" s="621"/>
      <c r="AI31" s="621"/>
      <c r="AJ31" s="621"/>
      <c r="AK31" s="621"/>
      <c r="AL31" s="621"/>
      <c r="AM31" s="621"/>
      <c r="AN31" s="621"/>
      <c r="AO31" s="622"/>
      <c r="AP31" s="617" t="s">
        <v>143</v>
      </c>
      <c r="AQ31" s="618"/>
      <c r="AR31" s="619"/>
      <c r="AS31" s="629"/>
      <c r="AT31" s="630"/>
      <c r="AU31" s="631"/>
    </row>
    <row r="32" spans="1:47" s="80" customFormat="1" ht="21.95" customHeight="1">
      <c r="A32" s="176"/>
      <c r="B32" s="67"/>
      <c r="C32" s="533" t="s">
        <v>131</v>
      </c>
      <c r="D32" s="534"/>
      <c r="E32" s="535"/>
      <c r="F32" s="623"/>
      <c r="G32" s="624"/>
      <c r="H32" s="624"/>
      <c r="I32" s="624"/>
      <c r="J32" s="624"/>
      <c r="K32" s="624"/>
      <c r="L32" s="624"/>
      <c r="M32" s="624"/>
      <c r="N32" s="624"/>
      <c r="O32" s="624"/>
      <c r="P32" s="624"/>
      <c r="Q32" s="624"/>
      <c r="R32" s="624"/>
      <c r="S32" s="624"/>
      <c r="T32" s="624"/>
      <c r="U32" s="624"/>
      <c r="V32" s="624"/>
      <c r="W32" s="624"/>
      <c r="X32" s="624"/>
      <c r="Y32" s="624"/>
      <c r="Z32" s="624"/>
      <c r="AA32" s="624"/>
      <c r="AB32" s="624"/>
      <c r="AC32" s="624"/>
      <c r="AD32" s="624"/>
      <c r="AE32" s="624"/>
      <c r="AF32" s="624"/>
      <c r="AG32" s="624"/>
      <c r="AH32" s="624"/>
      <c r="AI32" s="624"/>
      <c r="AJ32" s="624"/>
      <c r="AK32" s="624"/>
      <c r="AL32" s="624"/>
      <c r="AM32" s="624"/>
      <c r="AN32" s="624"/>
      <c r="AO32" s="625"/>
      <c r="AP32" s="536"/>
      <c r="AQ32" s="537"/>
      <c r="AR32" s="538"/>
      <c r="AS32" s="632"/>
      <c r="AT32" s="633"/>
      <c r="AU32" s="634"/>
    </row>
    <row r="33" spans="1:47" s="80" customFormat="1" ht="21" customHeight="1">
      <c r="A33" s="546" t="s">
        <v>77</v>
      </c>
      <c r="B33" s="547"/>
      <c r="C33" s="547"/>
      <c r="D33" s="547"/>
      <c r="E33" s="547"/>
      <c r="F33" s="547"/>
      <c r="G33" s="547"/>
      <c r="H33" s="547"/>
      <c r="I33" s="547"/>
      <c r="J33" s="547"/>
      <c r="K33" s="547"/>
      <c r="L33" s="547"/>
      <c r="M33" s="547"/>
      <c r="N33" s="547"/>
      <c r="O33" s="547"/>
      <c r="P33" s="547"/>
      <c r="Q33" s="547"/>
      <c r="R33" s="547"/>
      <c r="S33" s="547"/>
      <c r="T33" s="547"/>
      <c r="U33" s="547"/>
      <c r="V33" s="547"/>
      <c r="W33" s="547"/>
      <c r="X33" s="547"/>
      <c r="Y33" s="547"/>
      <c r="Z33" s="547"/>
      <c r="AA33" s="547"/>
      <c r="AB33" s="547"/>
      <c r="AC33" s="547"/>
      <c r="AD33" s="547"/>
      <c r="AE33" s="547"/>
      <c r="AF33" s="547"/>
      <c r="AG33" s="547"/>
      <c r="AH33" s="547"/>
      <c r="AI33" s="547"/>
      <c r="AJ33" s="547"/>
      <c r="AK33" s="547"/>
      <c r="AL33" s="547"/>
      <c r="AM33" s="547"/>
      <c r="AN33" s="547"/>
      <c r="AO33" s="547"/>
      <c r="AP33" s="547"/>
      <c r="AQ33" s="547"/>
      <c r="AR33" s="547"/>
      <c r="AS33" s="547"/>
      <c r="AT33" s="547"/>
      <c r="AU33" s="548"/>
    </row>
    <row r="34" spans="1:47" s="80" customFormat="1" ht="21" customHeight="1">
      <c r="A34" s="173"/>
      <c r="B34" s="158" t="s">
        <v>461</v>
      </c>
      <c r="C34" s="91"/>
      <c r="D34" s="91"/>
      <c r="E34" s="91"/>
      <c r="F34" s="91"/>
      <c r="G34" s="91"/>
      <c r="H34" s="91"/>
      <c r="I34" s="91"/>
      <c r="J34" s="91"/>
      <c r="K34" s="91"/>
      <c r="L34" s="91"/>
      <c r="M34" s="91"/>
      <c r="N34" s="91"/>
      <c r="O34" s="91"/>
      <c r="P34" s="91"/>
      <c r="Q34" s="91"/>
      <c r="R34" s="91"/>
      <c r="S34" s="91"/>
      <c r="T34" s="91"/>
      <c r="U34" s="91"/>
      <c r="V34" s="85"/>
      <c r="W34" s="91"/>
      <c r="X34" s="91"/>
      <c r="Y34" s="91"/>
      <c r="Z34" s="91"/>
      <c r="AA34" s="86"/>
      <c r="AB34" s="86"/>
      <c r="AC34" s="86"/>
      <c r="AD34" s="86"/>
      <c r="AE34" s="86"/>
      <c r="AF34" s="86"/>
      <c r="AG34" s="86"/>
      <c r="AH34" s="91"/>
      <c r="AI34" s="539" t="s">
        <v>143</v>
      </c>
      <c r="AJ34" s="540"/>
      <c r="AK34" s="541"/>
      <c r="AL34" s="596" t="s">
        <v>411</v>
      </c>
      <c r="AM34" s="597"/>
      <c r="AN34" s="597"/>
      <c r="AO34" s="597"/>
      <c r="AP34" s="597"/>
      <c r="AQ34" s="597"/>
      <c r="AR34" s="597"/>
      <c r="AS34" s="597"/>
      <c r="AT34" s="597"/>
      <c r="AU34" s="598"/>
    </row>
    <row r="35" spans="1:47" s="80" customFormat="1" ht="21.95" customHeight="1">
      <c r="A35" s="173"/>
      <c r="B35" s="93"/>
      <c r="C35" s="188" t="s">
        <v>148</v>
      </c>
      <c r="D35" s="542"/>
      <c r="E35" s="542"/>
      <c r="F35" s="542"/>
      <c r="G35" s="542"/>
      <c r="H35" s="542"/>
      <c r="I35" s="542"/>
      <c r="J35" s="542"/>
      <c r="K35" s="542"/>
      <c r="L35" s="542"/>
      <c r="M35" s="542"/>
      <c r="N35" s="542"/>
      <c r="O35" s="542"/>
      <c r="P35" s="542"/>
      <c r="Q35" s="542"/>
      <c r="R35" s="189" t="s">
        <v>91</v>
      </c>
      <c r="S35" s="187" t="s">
        <v>118</v>
      </c>
      <c r="T35" s="184"/>
      <c r="U35" s="184"/>
      <c r="V35" s="184"/>
      <c r="W35" s="184"/>
      <c r="X35" s="184"/>
      <c r="Y35" s="184"/>
      <c r="Z35" s="184"/>
      <c r="AA35" s="184"/>
      <c r="AB35" s="184"/>
      <c r="AC35" s="184"/>
      <c r="AD35" s="184"/>
      <c r="AE35" s="184"/>
      <c r="AF35" s="184"/>
      <c r="AG35" s="184"/>
      <c r="AH35" s="184"/>
      <c r="AI35" s="543"/>
      <c r="AJ35" s="544"/>
      <c r="AK35" s="545"/>
      <c r="AL35" s="605"/>
      <c r="AM35" s="606"/>
      <c r="AN35" s="606"/>
      <c r="AO35" s="606"/>
      <c r="AP35" s="606"/>
      <c r="AQ35" s="606"/>
      <c r="AR35" s="606"/>
      <c r="AS35" s="606"/>
      <c r="AT35" s="606"/>
      <c r="AU35" s="607"/>
    </row>
    <row r="36" spans="1:47" s="80" customFormat="1" ht="21.95" customHeight="1">
      <c r="A36" s="173"/>
      <c r="B36" s="94"/>
      <c r="C36" s="651" t="s">
        <v>462</v>
      </c>
      <c r="D36" s="652"/>
      <c r="E36" s="652"/>
      <c r="F36" s="652"/>
      <c r="G36" s="652"/>
      <c r="H36" s="652"/>
      <c r="I36" s="652"/>
      <c r="J36" s="652"/>
      <c r="K36" s="652"/>
      <c r="L36" s="652"/>
      <c r="M36" s="652"/>
      <c r="N36" s="652"/>
      <c r="O36" s="652"/>
      <c r="P36" s="652"/>
      <c r="Q36" s="652"/>
      <c r="R36" s="652"/>
      <c r="S36" s="652"/>
      <c r="T36" s="652"/>
      <c r="U36" s="652"/>
      <c r="V36" s="653"/>
      <c r="W36" s="549" t="s">
        <v>108</v>
      </c>
      <c r="X36" s="550"/>
      <c r="Y36" s="550"/>
      <c r="Z36" s="551"/>
      <c r="AA36" s="572" t="s">
        <v>109</v>
      </c>
      <c r="AB36" s="573"/>
      <c r="AC36" s="573"/>
      <c r="AD36" s="573"/>
      <c r="AE36" s="573"/>
      <c r="AF36" s="573"/>
      <c r="AG36" s="573"/>
      <c r="AH36" s="573"/>
      <c r="AI36" s="142"/>
      <c r="AJ36" s="143"/>
      <c r="AK36" s="144"/>
      <c r="AL36" s="608" t="s">
        <v>138</v>
      </c>
      <c r="AM36" s="609"/>
      <c r="AN36" s="609"/>
      <c r="AO36" s="609"/>
      <c r="AP36" s="609"/>
      <c r="AQ36" s="609"/>
      <c r="AR36" s="609"/>
      <c r="AS36" s="609"/>
      <c r="AT36" s="609"/>
      <c r="AU36" s="610"/>
    </row>
    <row r="37" spans="1:47" s="80" customFormat="1" ht="21.95" customHeight="1">
      <c r="A37" s="173"/>
      <c r="B37" s="94"/>
      <c r="C37" s="513" t="s">
        <v>438</v>
      </c>
      <c r="D37" s="514"/>
      <c r="E37" s="514"/>
      <c r="F37" s="514"/>
      <c r="G37" s="514"/>
      <c r="H37" s="514"/>
      <c r="I37" s="514"/>
      <c r="J37" s="514"/>
      <c r="K37" s="514"/>
      <c r="L37" s="514"/>
      <c r="M37" s="514"/>
      <c r="N37" s="514"/>
      <c r="O37" s="514"/>
      <c r="P37" s="514"/>
      <c r="Q37" s="514"/>
      <c r="R37" s="514"/>
      <c r="S37" s="514"/>
      <c r="T37" s="514"/>
      <c r="U37" s="514"/>
      <c r="V37" s="514"/>
      <c r="W37" s="514"/>
      <c r="X37" s="514"/>
      <c r="Y37" s="514"/>
      <c r="Z37" s="514"/>
      <c r="AA37" s="514"/>
      <c r="AB37" s="514"/>
      <c r="AC37" s="514"/>
      <c r="AD37" s="514"/>
      <c r="AE37" s="514"/>
      <c r="AF37" s="514"/>
      <c r="AG37" s="514"/>
      <c r="AH37" s="515"/>
      <c r="AI37" s="171"/>
      <c r="AJ37" s="148"/>
      <c r="AK37" s="149"/>
      <c r="AL37" s="611" t="s">
        <v>180</v>
      </c>
      <c r="AM37" s="612"/>
      <c r="AN37" s="612"/>
      <c r="AO37" s="612"/>
      <c r="AP37" s="612"/>
      <c r="AQ37" s="612"/>
      <c r="AR37" s="612"/>
      <c r="AS37" s="612"/>
      <c r="AT37" s="612"/>
      <c r="AU37" s="613"/>
    </row>
    <row r="38" spans="1:47" s="80" customFormat="1" ht="28.5" customHeight="1">
      <c r="A38" s="186"/>
      <c r="B38" s="96"/>
      <c r="C38" s="587" t="s">
        <v>463</v>
      </c>
      <c r="D38" s="588"/>
      <c r="E38" s="588"/>
      <c r="F38" s="588"/>
      <c r="G38" s="588"/>
      <c r="H38" s="588"/>
      <c r="I38" s="588"/>
      <c r="J38" s="588"/>
      <c r="K38" s="588"/>
      <c r="L38" s="588"/>
      <c r="M38" s="588"/>
      <c r="N38" s="588"/>
      <c r="O38" s="588"/>
      <c r="P38" s="588"/>
      <c r="Q38" s="588"/>
      <c r="R38" s="588"/>
      <c r="S38" s="588"/>
      <c r="T38" s="588"/>
      <c r="U38" s="588"/>
      <c r="V38" s="588"/>
      <c r="W38" s="588"/>
      <c r="X38" s="588"/>
      <c r="Y38" s="588"/>
      <c r="Z38" s="588"/>
      <c r="AA38" s="588"/>
      <c r="AB38" s="588"/>
      <c r="AC38" s="588"/>
      <c r="AD38" s="588"/>
      <c r="AE38" s="588"/>
      <c r="AF38" s="588"/>
      <c r="AG38" s="588"/>
      <c r="AH38" s="589"/>
      <c r="AI38" s="145"/>
      <c r="AJ38" s="146"/>
      <c r="AK38" s="147"/>
      <c r="AL38" s="614"/>
      <c r="AM38" s="615"/>
      <c r="AN38" s="615"/>
      <c r="AO38" s="615"/>
      <c r="AP38" s="615"/>
      <c r="AQ38" s="615"/>
      <c r="AR38" s="615"/>
      <c r="AS38" s="615"/>
      <c r="AT38" s="615"/>
      <c r="AU38" s="616"/>
    </row>
    <row r="39" spans="1:47" s="80" customFormat="1" ht="22.5" customHeight="1">
      <c r="A39" s="186"/>
      <c r="B39" s="140" t="s">
        <v>158</v>
      </c>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539" t="s">
        <v>143</v>
      </c>
      <c r="AJ39" s="540"/>
      <c r="AK39" s="541"/>
      <c r="AL39" s="596" t="s">
        <v>412</v>
      </c>
      <c r="AM39" s="597"/>
      <c r="AN39" s="597"/>
      <c r="AO39" s="597"/>
      <c r="AP39" s="597"/>
      <c r="AQ39" s="597"/>
      <c r="AR39" s="597"/>
      <c r="AS39" s="597"/>
      <c r="AT39" s="597"/>
      <c r="AU39" s="598"/>
    </row>
    <row r="40" spans="1:47" s="80" customFormat="1" ht="21.95" customHeight="1">
      <c r="A40" s="186"/>
      <c r="B40" s="82"/>
      <c r="C40" s="188" t="s">
        <v>148</v>
      </c>
      <c r="D40" s="574"/>
      <c r="E40" s="574"/>
      <c r="F40" s="574"/>
      <c r="G40" s="574"/>
      <c r="H40" s="574"/>
      <c r="I40" s="574"/>
      <c r="J40" s="574"/>
      <c r="K40" s="574"/>
      <c r="L40" s="574"/>
      <c r="M40" s="574"/>
      <c r="N40" s="574"/>
      <c r="O40" s="574"/>
      <c r="P40" s="574"/>
      <c r="Q40" s="574"/>
      <c r="R40" s="189" t="s">
        <v>91</v>
      </c>
      <c r="S40" s="187" t="s">
        <v>118</v>
      </c>
      <c r="T40" s="184"/>
      <c r="U40" s="184"/>
      <c r="V40" s="184"/>
      <c r="W40" s="184"/>
      <c r="X40" s="184"/>
      <c r="Y40" s="184"/>
      <c r="Z40" s="184"/>
      <c r="AA40" s="184"/>
      <c r="AB40" s="184"/>
      <c r="AC40" s="184"/>
      <c r="AD40" s="184"/>
      <c r="AE40" s="184"/>
      <c r="AF40" s="184"/>
      <c r="AG40" s="184"/>
      <c r="AH40" s="184"/>
      <c r="AI40" s="527"/>
      <c r="AJ40" s="528"/>
      <c r="AK40" s="529"/>
      <c r="AL40" s="599"/>
      <c r="AM40" s="600"/>
      <c r="AN40" s="600"/>
      <c r="AO40" s="600"/>
      <c r="AP40" s="600"/>
      <c r="AQ40" s="600"/>
      <c r="AR40" s="600"/>
      <c r="AS40" s="600"/>
      <c r="AT40" s="600"/>
      <c r="AU40" s="601"/>
    </row>
    <row r="41" spans="1:47" s="80" customFormat="1" ht="21.95" customHeight="1">
      <c r="A41" s="186"/>
      <c r="B41" s="82"/>
      <c r="C41" s="199" t="s">
        <v>79</v>
      </c>
      <c r="D41" s="88"/>
      <c r="E41" s="88"/>
      <c r="F41" s="88"/>
      <c r="G41" s="88"/>
      <c r="H41" s="88"/>
      <c r="I41" s="88"/>
      <c r="J41" s="88"/>
      <c r="K41" s="88"/>
      <c r="L41" s="88"/>
      <c r="M41" s="88"/>
      <c r="N41" s="88"/>
      <c r="O41" s="88"/>
      <c r="P41" s="88"/>
      <c r="Q41" s="88"/>
      <c r="R41" s="88"/>
      <c r="S41" s="88"/>
      <c r="T41" s="88"/>
      <c r="U41" s="518" t="s">
        <v>110</v>
      </c>
      <c r="V41" s="519"/>
      <c r="W41" s="519"/>
      <c r="X41" s="519"/>
      <c r="Y41" s="519"/>
      <c r="Z41" s="520"/>
      <c r="AA41" s="530" t="s">
        <v>487</v>
      </c>
      <c r="AB41" s="531"/>
      <c r="AC41" s="531"/>
      <c r="AD41" s="531"/>
      <c r="AE41" s="531"/>
      <c r="AF41" s="531"/>
      <c r="AG41" s="531"/>
      <c r="AH41" s="532"/>
      <c r="AI41" s="148"/>
      <c r="AJ41" s="148"/>
      <c r="AK41" s="149"/>
      <c r="AL41" s="599"/>
      <c r="AM41" s="600"/>
      <c r="AN41" s="600"/>
      <c r="AO41" s="600"/>
      <c r="AP41" s="600"/>
      <c r="AQ41" s="600"/>
      <c r="AR41" s="600"/>
      <c r="AS41" s="600"/>
      <c r="AT41" s="600"/>
      <c r="AU41" s="601"/>
    </row>
    <row r="42" spans="1:47" s="80" customFormat="1" ht="21.95" customHeight="1">
      <c r="A42" s="186"/>
      <c r="B42" s="82"/>
      <c r="C42" s="200" t="s">
        <v>80</v>
      </c>
      <c r="D42" s="95"/>
      <c r="E42" s="95"/>
      <c r="F42" s="95"/>
      <c r="G42" s="95"/>
      <c r="H42" s="95"/>
      <c r="I42" s="95"/>
      <c r="J42" s="95"/>
      <c r="K42" s="95"/>
      <c r="L42" s="95"/>
      <c r="M42" s="95"/>
      <c r="N42" s="95"/>
      <c r="O42" s="95"/>
      <c r="P42" s="95"/>
      <c r="Q42" s="95"/>
      <c r="R42" s="95"/>
      <c r="S42" s="95"/>
      <c r="T42" s="95"/>
      <c r="U42" s="521" t="s">
        <v>110</v>
      </c>
      <c r="V42" s="522"/>
      <c r="W42" s="522"/>
      <c r="X42" s="522"/>
      <c r="Y42" s="522"/>
      <c r="Z42" s="523"/>
      <c r="AA42" s="661" t="s">
        <v>112</v>
      </c>
      <c r="AB42" s="662"/>
      <c r="AC42" s="662"/>
      <c r="AD42" s="662"/>
      <c r="AE42" s="662"/>
      <c r="AF42" s="662"/>
      <c r="AG42" s="662"/>
      <c r="AH42" s="663"/>
      <c r="AI42" s="148"/>
      <c r="AJ42" s="148"/>
      <c r="AK42" s="149"/>
      <c r="AL42" s="599"/>
      <c r="AM42" s="600"/>
      <c r="AN42" s="600"/>
      <c r="AO42" s="600"/>
      <c r="AP42" s="600"/>
      <c r="AQ42" s="600"/>
      <c r="AR42" s="600"/>
      <c r="AS42" s="600"/>
      <c r="AT42" s="600"/>
      <c r="AU42" s="601"/>
    </row>
    <row r="43" spans="1:47" s="80" customFormat="1" ht="21.95" customHeight="1">
      <c r="A43" s="176"/>
      <c r="B43" s="96"/>
      <c r="C43" s="198" t="s">
        <v>81</v>
      </c>
      <c r="D43" s="89"/>
      <c r="E43" s="89"/>
      <c r="F43" s="89"/>
      <c r="G43" s="89"/>
      <c r="H43" s="89"/>
      <c r="I43" s="89"/>
      <c r="J43" s="89"/>
      <c r="K43" s="89"/>
      <c r="L43" s="89"/>
      <c r="M43" s="89"/>
      <c r="N43" s="89"/>
      <c r="O43" s="89"/>
      <c r="P43" s="89"/>
      <c r="Q43" s="89"/>
      <c r="R43" s="89"/>
      <c r="S43" s="89"/>
      <c r="T43" s="89"/>
      <c r="U43" s="524" t="s">
        <v>111</v>
      </c>
      <c r="V43" s="525"/>
      <c r="W43" s="525"/>
      <c r="X43" s="525"/>
      <c r="Y43" s="525"/>
      <c r="Z43" s="526"/>
      <c r="AA43" s="664" t="s">
        <v>112</v>
      </c>
      <c r="AB43" s="665"/>
      <c r="AC43" s="665"/>
      <c r="AD43" s="665"/>
      <c r="AE43" s="665"/>
      <c r="AF43" s="665"/>
      <c r="AG43" s="665"/>
      <c r="AH43" s="666"/>
      <c r="AI43" s="146"/>
      <c r="AJ43" s="146"/>
      <c r="AK43" s="147"/>
      <c r="AL43" s="602"/>
      <c r="AM43" s="603"/>
      <c r="AN43" s="603"/>
      <c r="AO43" s="603"/>
      <c r="AP43" s="603"/>
      <c r="AQ43" s="603"/>
      <c r="AR43" s="603"/>
      <c r="AS43" s="603"/>
      <c r="AT43" s="603"/>
      <c r="AU43" s="604"/>
    </row>
    <row r="44" spans="1:47" s="80" customFormat="1" ht="21.95" customHeight="1">
      <c r="A44" s="546" t="s">
        <v>176</v>
      </c>
      <c r="B44" s="547"/>
      <c r="C44" s="547"/>
      <c r="D44" s="547"/>
      <c r="E44" s="547"/>
      <c r="F44" s="547"/>
      <c r="G44" s="547"/>
      <c r="H44" s="547"/>
      <c r="I44" s="547"/>
      <c r="J44" s="547"/>
      <c r="K44" s="547"/>
      <c r="L44" s="547"/>
      <c r="M44" s="547"/>
      <c r="N44" s="547"/>
      <c r="O44" s="547"/>
      <c r="P44" s="547"/>
      <c r="Q44" s="547"/>
      <c r="R44" s="547"/>
      <c r="S44" s="547"/>
      <c r="T44" s="547"/>
      <c r="U44" s="547"/>
      <c r="V44" s="547"/>
      <c r="W44" s="547"/>
      <c r="X44" s="547"/>
      <c r="Y44" s="547"/>
      <c r="Z44" s="547"/>
      <c r="AA44" s="547"/>
      <c r="AB44" s="547"/>
      <c r="AC44" s="547"/>
      <c r="AD44" s="547"/>
      <c r="AE44" s="547"/>
      <c r="AF44" s="547"/>
      <c r="AG44" s="547"/>
      <c r="AH44" s="548"/>
      <c r="AI44" s="539" t="s">
        <v>143</v>
      </c>
      <c r="AJ44" s="540"/>
      <c r="AK44" s="540"/>
      <c r="AL44" s="578" t="s">
        <v>413</v>
      </c>
      <c r="AM44" s="579"/>
      <c r="AN44" s="579"/>
      <c r="AO44" s="579"/>
      <c r="AP44" s="579"/>
      <c r="AQ44" s="579"/>
      <c r="AR44" s="579"/>
      <c r="AS44" s="579"/>
      <c r="AT44" s="579"/>
      <c r="AU44" s="580"/>
    </row>
    <row r="45" spans="1:47" s="80" customFormat="1" ht="21.95" customHeight="1">
      <c r="A45" s="177"/>
      <c r="B45" s="188" t="s">
        <v>148</v>
      </c>
      <c r="C45" s="683"/>
      <c r="D45" s="683"/>
      <c r="E45" s="683"/>
      <c r="F45" s="683"/>
      <c r="G45" s="683"/>
      <c r="H45" s="683"/>
      <c r="I45" s="683"/>
      <c r="J45" s="683"/>
      <c r="K45" s="683"/>
      <c r="L45" s="683"/>
      <c r="M45" s="683"/>
      <c r="N45" s="683"/>
      <c r="O45" s="683"/>
      <c r="P45" s="683"/>
      <c r="Q45" s="683"/>
      <c r="R45" s="189" t="s">
        <v>91</v>
      </c>
      <c r="S45" s="187"/>
      <c r="T45" s="184"/>
      <c r="U45" s="181"/>
      <c r="V45" s="181"/>
      <c r="W45" s="181"/>
      <c r="X45" s="181"/>
      <c r="Y45" s="181"/>
      <c r="Z45" s="181"/>
      <c r="AA45" s="181"/>
      <c r="AB45" s="184"/>
      <c r="AC45" s="184"/>
      <c r="AD45" s="184"/>
      <c r="AE45" s="184"/>
      <c r="AF45" s="184"/>
      <c r="AG45" s="184"/>
      <c r="AH45" s="184"/>
      <c r="AI45" s="527"/>
      <c r="AJ45" s="528"/>
      <c r="AK45" s="528"/>
      <c r="AL45" s="581"/>
      <c r="AM45" s="582"/>
      <c r="AN45" s="582"/>
      <c r="AO45" s="582"/>
      <c r="AP45" s="582"/>
      <c r="AQ45" s="582"/>
      <c r="AR45" s="582"/>
      <c r="AS45" s="582"/>
      <c r="AT45" s="582"/>
      <c r="AU45" s="583"/>
    </row>
    <row r="46" spans="1:47" s="80" customFormat="1" ht="21.95" customHeight="1">
      <c r="A46" s="173"/>
      <c r="B46" s="678" t="s">
        <v>416</v>
      </c>
      <c r="C46" s="679"/>
      <c r="D46" s="679"/>
      <c r="E46" s="679"/>
      <c r="F46" s="679"/>
      <c r="G46" s="679"/>
      <c r="H46" s="679"/>
      <c r="I46" s="679"/>
      <c r="J46" s="679"/>
      <c r="K46" s="679"/>
      <c r="L46" s="679"/>
      <c r="M46" s="679"/>
      <c r="N46" s="679"/>
      <c r="O46" s="679"/>
      <c r="P46" s="679"/>
      <c r="Q46" s="679"/>
      <c r="R46" s="679"/>
      <c r="S46" s="88"/>
      <c r="T46" s="88"/>
      <c r="U46" s="88"/>
      <c r="V46" s="101"/>
      <c r="W46" s="101"/>
      <c r="X46" s="101"/>
      <c r="Y46" s="101"/>
      <c r="Z46" s="101"/>
      <c r="AA46" s="101"/>
      <c r="AB46" s="102"/>
      <c r="AC46" s="101"/>
      <c r="AD46" s="550"/>
      <c r="AE46" s="550"/>
      <c r="AF46" s="550"/>
      <c r="AG46" s="101"/>
      <c r="AH46" s="103"/>
      <c r="AI46" s="150"/>
      <c r="AJ46" s="151"/>
      <c r="AK46" s="143"/>
      <c r="AL46" s="507" t="s">
        <v>414</v>
      </c>
      <c r="AM46" s="508"/>
      <c r="AN46" s="508"/>
      <c r="AO46" s="508"/>
      <c r="AP46" s="508"/>
      <c r="AQ46" s="508"/>
      <c r="AR46" s="508"/>
      <c r="AS46" s="508"/>
      <c r="AT46" s="508"/>
      <c r="AU46" s="509"/>
    </row>
    <row r="47" spans="1:47" s="80" customFormat="1" ht="21.95" customHeight="1">
      <c r="A47" s="178"/>
      <c r="B47" s="638" t="s">
        <v>82</v>
      </c>
      <c r="C47" s="639"/>
      <c r="D47" s="639"/>
      <c r="E47" s="639"/>
      <c r="F47" s="639"/>
      <c r="G47" s="639"/>
      <c r="H47" s="639"/>
      <c r="I47" s="639"/>
      <c r="J47" s="639"/>
      <c r="K47" s="639"/>
      <c r="L47" s="639"/>
      <c r="M47" s="639"/>
      <c r="N47" s="639"/>
      <c r="O47" s="639"/>
      <c r="P47" s="639"/>
      <c r="Q47" s="639"/>
      <c r="R47" s="639"/>
      <c r="S47" s="89"/>
      <c r="T47" s="89"/>
      <c r="U47" s="89"/>
      <c r="V47" s="98"/>
      <c r="W47" s="98"/>
      <c r="X47" s="98"/>
      <c r="Y47" s="98"/>
      <c r="Z47" s="98"/>
      <c r="AA47" s="98"/>
      <c r="AB47" s="104"/>
      <c r="AC47" s="98"/>
      <c r="AD47" s="672"/>
      <c r="AE47" s="672"/>
      <c r="AF47" s="672"/>
      <c r="AG47" s="98"/>
      <c r="AH47" s="105"/>
      <c r="AI47" s="152"/>
      <c r="AJ47" s="153"/>
      <c r="AK47" s="146"/>
      <c r="AL47" s="510"/>
      <c r="AM47" s="511"/>
      <c r="AN47" s="511"/>
      <c r="AO47" s="511"/>
      <c r="AP47" s="511"/>
      <c r="AQ47" s="511"/>
      <c r="AR47" s="511"/>
      <c r="AS47" s="511"/>
      <c r="AT47" s="511"/>
      <c r="AU47" s="512"/>
    </row>
    <row r="48" spans="1:47" s="80" customFormat="1" ht="22.5" customHeight="1">
      <c r="A48" s="546" t="s">
        <v>175</v>
      </c>
      <c r="B48" s="547"/>
      <c r="C48" s="547"/>
      <c r="D48" s="547"/>
      <c r="E48" s="547"/>
      <c r="F48" s="547"/>
      <c r="G48" s="547"/>
      <c r="H48" s="547"/>
      <c r="I48" s="547"/>
      <c r="J48" s="547"/>
      <c r="K48" s="547"/>
      <c r="L48" s="547"/>
      <c r="M48" s="547"/>
      <c r="N48" s="547"/>
      <c r="O48" s="547"/>
      <c r="P48" s="547"/>
      <c r="Q48" s="547"/>
      <c r="R48" s="547"/>
      <c r="S48" s="547"/>
      <c r="T48" s="547"/>
      <c r="U48" s="547"/>
      <c r="V48" s="547"/>
      <c r="W48" s="547"/>
      <c r="X48" s="547"/>
      <c r="Y48" s="547"/>
      <c r="Z48" s="547"/>
      <c r="AA48" s="547"/>
      <c r="AB48" s="547"/>
      <c r="AC48" s="547"/>
      <c r="AD48" s="547"/>
      <c r="AE48" s="547"/>
      <c r="AF48" s="547"/>
      <c r="AG48" s="547"/>
      <c r="AH48" s="548"/>
      <c r="AI48" s="539" t="s">
        <v>143</v>
      </c>
      <c r="AJ48" s="540"/>
      <c r="AK48" s="540"/>
      <c r="AL48" s="590" t="s">
        <v>415</v>
      </c>
      <c r="AM48" s="591"/>
      <c r="AN48" s="591"/>
      <c r="AO48" s="591"/>
      <c r="AP48" s="591"/>
      <c r="AQ48" s="591"/>
      <c r="AR48" s="591"/>
      <c r="AS48" s="591"/>
      <c r="AT48" s="591"/>
      <c r="AU48" s="592"/>
    </row>
    <row r="49" spans="1:47" s="80" customFormat="1" ht="22.5" customHeight="1">
      <c r="A49" s="177"/>
      <c r="B49" s="188" t="s">
        <v>148</v>
      </c>
      <c r="C49" s="574"/>
      <c r="D49" s="574"/>
      <c r="E49" s="574"/>
      <c r="F49" s="574"/>
      <c r="G49" s="574"/>
      <c r="H49" s="574"/>
      <c r="I49" s="574"/>
      <c r="J49" s="574"/>
      <c r="K49" s="574"/>
      <c r="L49" s="574"/>
      <c r="M49" s="574"/>
      <c r="N49" s="574"/>
      <c r="O49" s="574"/>
      <c r="P49" s="574"/>
      <c r="Q49" s="189" t="s">
        <v>91</v>
      </c>
      <c r="R49" s="187" t="s">
        <v>118</v>
      </c>
      <c r="S49" s="184"/>
      <c r="T49" s="184"/>
      <c r="U49" s="184"/>
      <c r="V49" s="184"/>
      <c r="W49" s="184"/>
      <c r="X49" s="184"/>
      <c r="Y49" s="184"/>
      <c r="Z49" s="184"/>
      <c r="AA49" s="181"/>
      <c r="AB49" s="184"/>
      <c r="AC49" s="184"/>
      <c r="AD49" s="184"/>
      <c r="AE49" s="184"/>
      <c r="AF49" s="184"/>
      <c r="AG49" s="184"/>
      <c r="AH49" s="184"/>
      <c r="AI49" s="527"/>
      <c r="AJ49" s="528"/>
      <c r="AK49" s="528"/>
      <c r="AL49" s="593"/>
      <c r="AM49" s="594"/>
      <c r="AN49" s="594"/>
      <c r="AO49" s="594"/>
      <c r="AP49" s="594"/>
      <c r="AQ49" s="594"/>
      <c r="AR49" s="594"/>
      <c r="AS49" s="594"/>
      <c r="AT49" s="594"/>
      <c r="AU49" s="595"/>
    </row>
    <row r="50" spans="1:47" s="80" customFormat="1" ht="21.95" customHeight="1">
      <c r="A50" s="186"/>
      <c r="B50" s="676" t="s">
        <v>419</v>
      </c>
      <c r="C50" s="677"/>
      <c r="D50" s="677"/>
      <c r="E50" s="677"/>
      <c r="F50" s="677"/>
      <c r="G50" s="677"/>
      <c r="H50" s="677"/>
      <c r="I50" s="677"/>
      <c r="J50" s="677"/>
      <c r="K50" s="677"/>
      <c r="L50" s="677"/>
      <c r="M50" s="677"/>
      <c r="N50" s="677"/>
      <c r="O50" s="677"/>
      <c r="P50" s="677"/>
      <c r="Q50" s="677"/>
      <c r="R50" s="677"/>
      <c r="S50" s="677"/>
      <c r="T50" s="397"/>
      <c r="U50" s="101"/>
      <c r="V50" s="101"/>
      <c r="W50" s="101"/>
      <c r="X50" s="101"/>
      <c r="Y50" s="101"/>
      <c r="Z50" s="101"/>
      <c r="AA50" s="101"/>
      <c r="AB50" s="102"/>
      <c r="AC50" s="101"/>
      <c r="AD50" s="101"/>
      <c r="AE50" s="101"/>
      <c r="AF50" s="101"/>
      <c r="AG50" s="101"/>
      <c r="AH50" s="103"/>
      <c r="AI50" s="142"/>
      <c r="AJ50" s="143"/>
      <c r="AK50" s="144"/>
      <c r="AL50" s="593"/>
      <c r="AM50" s="594"/>
      <c r="AN50" s="594"/>
      <c r="AO50" s="594"/>
      <c r="AP50" s="594"/>
      <c r="AQ50" s="594"/>
      <c r="AR50" s="594"/>
      <c r="AS50" s="594"/>
      <c r="AT50" s="594"/>
      <c r="AU50" s="595"/>
    </row>
    <row r="51" spans="1:47" s="80" customFormat="1" ht="21.95" customHeight="1">
      <c r="A51" s="186"/>
      <c r="B51" s="680" t="s">
        <v>151</v>
      </c>
      <c r="C51" s="681"/>
      <c r="D51" s="681"/>
      <c r="E51" s="681"/>
      <c r="F51" s="681"/>
      <c r="G51" s="681"/>
      <c r="H51" s="681"/>
      <c r="I51" s="681"/>
      <c r="J51" s="681"/>
      <c r="K51" s="681"/>
      <c r="L51" s="681"/>
      <c r="M51" s="681"/>
      <c r="N51" s="681"/>
      <c r="O51" s="681"/>
      <c r="P51" s="681"/>
      <c r="Q51" s="681"/>
      <c r="R51" s="681"/>
      <c r="S51" s="681"/>
      <c r="T51" s="682"/>
      <c r="U51" s="513" t="s">
        <v>128</v>
      </c>
      <c r="V51" s="514"/>
      <c r="W51" s="514"/>
      <c r="X51" s="515"/>
      <c r="Y51" s="661" t="s">
        <v>127</v>
      </c>
      <c r="Z51" s="662"/>
      <c r="AA51" s="662"/>
      <c r="AB51" s="662"/>
      <c r="AC51" s="662"/>
      <c r="AD51" s="662"/>
      <c r="AE51" s="662"/>
      <c r="AF51" s="662"/>
      <c r="AG51" s="662"/>
      <c r="AH51" s="663"/>
      <c r="AI51" s="93"/>
      <c r="AJ51" s="99"/>
      <c r="AK51" s="100"/>
      <c r="AL51" s="554" t="s">
        <v>413</v>
      </c>
      <c r="AM51" s="555"/>
      <c r="AN51" s="555"/>
      <c r="AO51" s="555"/>
      <c r="AP51" s="555"/>
      <c r="AQ51" s="555"/>
      <c r="AR51" s="555"/>
      <c r="AS51" s="555"/>
      <c r="AT51" s="555"/>
      <c r="AU51" s="556"/>
    </row>
    <row r="52" spans="1:47" s="80" customFormat="1" ht="21.95" customHeight="1">
      <c r="A52" s="186"/>
      <c r="B52" s="680" t="s">
        <v>420</v>
      </c>
      <c r="C52" s="681"/>
      <c r="D52" s="681"/>
      <c r="E52" s="681"/>
      <c r="F52" s="681"/>
      <c r="G52" s="681"/>
      <c r="H52" s="681"/>
      <c r="I52" s="681"/>
      <c r="J52" s="681"/>
      <c r="K52" s="681"/>
      <c r="L52" s="681"/>
      <c r="M52" s="681"/>
      <c r="N52" s="681"/>
      <c r="O52" s="681"/>
      <c r="P52" s="681"/>
      <c r="Q52" s="681"/>
      <c r="R52" s="681"/>
      <c r="S52" s="681"/>
      <c r="T52" s="682"/>
      <c r="U52" s="673" t="s">
        <v>126</v>
      </c>
      <c r="V52" s="674"/>
      <c r="W52" s="674"/>
      <c r="X52" s="675"/>
      <c r="Y52" s="661" t="s">
        <v>127</v>
      </c>
      <c r="Z52" s="662"/>
      <c r="AA52" s="662"/>
      <c r="AB52" s="662"/>
      <c r="AC52" s="662"/>
      <c r="AD52" s="662"/>
      <c r="AE52" s="662"/>
      <c r="AF52" s="662"/>
      <c r="AG52" s="662"/>
      <c r="AH52" s="663"/>
      <c r="AI52" s="93"/>
      <c r="AJ52" s="99"/>
      <c r="AK52" s="100"/>
      <c r="AL52" s="554"/>
      <c r="AM52" s="555"/>
      <c r="AN52" s="555"/>
      <c r="AO52" s="555"/>
      <c r="AP52" s="555"/>
      <c r="AQ52" s="555"/>
      <c r="AR52" s="555"/>
      <c r="AS52" s="555"/>
      <c r="AT52" s="555"/>
      <c r="AU52" s="556"/>
    </row>
    <row r="53" spans="1:47" s="80" customFormat="1" ht="21.95" customHeight="1">
      <c r="A53" s="176"/>
      <c r="B53" s="575" t="s">
        <v>418</v>
      </c>
      <c r="C53" s="576"/>
      <c r="D53" s="576"/>
      <c r="E53" s="576"/>
      <c r="F53" s="576"/>
      <c r="G53" s="576"/>
      <c r="H53" s="576"/>
      <c r="I53" s="576"/>
      <c r="J53" s="576"/>
      <c r="K53" s="576"/>
      <c r="L53" s="576"/>
      <c r="M53" s="576"/>
      <c r="N53" s="576"/>
      <c r="O53" s="576"/>
      <c r="P53" s="576"/>
      <c r="Q53" s="576"/>
      <c r="R53" s="576"/>
      <c r="S53" s="576"/>
      <c r="T53" s="577"/>
      <c r="U53" s="584" t="s">
        <v>129</v>
      </c>
      <c r="V53" s="585"/>
      <c r="W53" s="585"/>
      <c r="X53" s="586"/>
      <c r="Y53" s="664" t="s">
        <v>127</v>
      </c>
      <c r="Z53" s="665"/>
      <c r="AA53" s="665"/>
      <c r="AB53" s="665"/>
      <c r="AC53" s="665"/>
      <c r="AD53" s="665"/>
      <c r="AE53" s="665"/>
      <c r="AF53" s="665"/>
      <c r="AG53" s="665"/>
      <c r="AH53" s="666"/>
      <c r="AI53" s="168"/>
      <c r="AJ53" s="169"/>
      <c r="AK53" s="170"/>
      <c r="AL53" s="557"/>
      <c r="AM53" s="558"/>
      <c r="AN53" s="558"/>
      <c r="AO53" s="558"/>
      <c r="AP53" s="558"/>
      <c r="AQ53" s="558"/>
      <c r="AR53" s="558"/>
      <c r="AS53" s="558"/>
      <c r="AT53" s="558"/>
      <c r="AU53" s="559"/>
    </row>
    <row r="54" spans="1:47" s="80" customFormat="1" ht="18" customHeight="1"/>
    <row r="55" spans="1:47" s="80" customFormat="1" ht="18" customHeight="1"/>
    <row r="56" spans="1:47" s="80" customFormat="1" ht="18" customHeight="1"/>
    <row r="57" spans="1:47" s="80" customFormat="1" ht="18" customHeight="1"/>
    <row r="58" spans="1:47" s="80" customFormat="1" ht="18" customHeight="1"/>
    <row r="59" spans="1:47" ht="18" customHeight="1">
      <c r="B59" t="s">
        <v>99</v>
      </c>
    </row>
    <row r="60" spans="1:47" ht="18" customHeight="1">
      <c r="C60" s="66" t="s">
        <v>95</v>
      </c>
      <c r="D60" s="66"/>
      <c r="E60" s="66"/>
      <c r="F60" s="66"/>
      <c r="G60" s="66"/>
    </row>
    <row r="61" spans="1:47" ht="18" customHeight="1">
      <c r="C61" s="66" t="s">
        <v>96</v>
      </c>
      <c r="D61" s="66"/>
      <c r="E61" s="66"/>
      <c r="F61" s="66"/>
      <c r="G61" s="66"/>
    </row>
    <row r="62" spans="1:47" ht="18" customHeight="1">
      <c r="C62" s="66" t="s">
        <v>98</v>
      </c>
      <c r="D62" s="66"/>
      <c r="E62" s="66"/>
      <c r="F62" s="66"/>
      <c r="G62" s="66"/>
    </row>
    <row r="63" spans="1:47" ht="18" customHeight="1">
      <c r="B63" t="s">
        <v>140</v>
      </c>
    </row>
    <row r="64" spans="1:47" ht="18" customHeight="1">
      <c r="C64" t="s">
        <v>139</v>
      </c>
    </row>
    <row r="65" spans="2:27" ht="18" customHeight="1">
      <c r="C65" t="s">
        <v>141</v>
      </c>
      <c r="T65" s="154" t="s">
        <v>70</v>
      </c>
      <c r="U65" s="155"/>
      <c r="V65" s="155"/>
      <c r="W65" s="154" t="s">
        <v>69</v>
      </c>
      <c r="X65" s="155"/>
      <c r="Y65" s="155"/>
      <c r="Z65" s="156" t="s">
        <v>142</v>
      </c>
      <c r="AA65" s="156"/>
    </row>
    <row r="66" spans="2:27" ht="18" customHeight="1">
      <c r="C66" t="s">
        <v>98</v>
      </c>
      <c r="D66" s="65"/>
      <c r="T66" s="154" t="s">
        <v>152</v>
      </c>
      <c r="U66" s="155"/>
      <c r="V66" s="155"/>
      <c r="W66" s="154" t="s">
        <v>71</v>
      </c>
      <c r="X66" s="155"/>
      <c r="Y66" s="155"/>
      <c r="Z66" s="156"/>
      <c r="AA66" s="156"/>
    </row>
    <row r="67" spans="2:27" ht="18" customHeight="1">
      <c r="T67" s="154" t="s">
        <v>153</v>
      </c>
      <c r="U67" s="155"/>
      <c r="V67" s="155"/>
      <c r="W67" s="154" t="s">
        <v>98</v>
      </c>
      <c r="X67" s="155"/>
      <c r="Y67" s="155"/>
      <c r="Z67" s="155"/>
      <c r="AA67" s="156"/>
    </row>
    <row r="68" spans="2:27" ht="18" customHeight="1">
      <c r="B68" t="s">
        <v>106</v>
      </c>
      <c r="T68" s="64"/>
    </row>
    <row r="69" spans="2:27" ht="18" customHeight="1">
      <c r="C69" t="s">
        <v>114</v>
      </c>
      <c r="T69" s="63"/>
    </row>
    <row r="70" spans="2:27" ht="18" customHeight="1">
      <c r="C70" t="s">
        <v>107</v>
      </c>
    </row>
    <row r="71" spans="2:27" ht="18" customHeight="1">
      <c r="C71" t="s">
        <v>172</v>
      </c>
      <c r="T71" s="155" t="s">
        <v>155</v>
      </c>
      <c r="U71" s="155"/>
      <c r="V71" s="155"/>
    </row>
    <row r="72" spans="2:27" ht="18" customHeight="1">
      <c r="C72" t="s">
        <v>179</v>
      </c>
      <c r="T72" s="155" t="s">
        <v>156</v>
      </c>
      <c r="U72" s="155"/>
      <c r="V72" s="155"/>
    </row>
    <row r="73" spans="2:27" ht="18" customHeight="1">
      <c r="C73" t="s">
        <v>98</v>
      </c>
      <c r="T73" s="155"/>
      <c r="U73" s="155"/>
      <c r="V73" s="155"/>
    </row>
    <row r="74" spans="2:27" ht="18" customHeight="1">
      <c r="C74" t="s">
        <v>113</v>
      </c>
    </row>
    <row r="75" spans="2:27" ht="18" customHeight="1">
      <c r="C75" t="s">
        <v>115</v>
      </c>
    </row>
    <row r="76" spans="2:27" ht="18" customHeight="1">
      <c r="C76" t="s">
        <v>116</v>
      </c>
    </row>
    <row r="77" spans="2:27" ht="18" customHeight="1">
      <c r="C77" t="s">
        <v>117</v>
      </c>
    </row>
    <row r="78" spans="2:27" ht="18" customHeight="1">
      <c r="C78" t="s">
        <v>98</v>
      </c>
    </row>
    <row r="81" spans="2:3" ht="18" customHeight="1">
      <c r="B81" t="s">
        <v>120</v>
      </c>
    </row>
    <row r="82" spans="2:3" ht="18" customHeight="1">
      <c r="C82" t="s">
        <v>171</v>
      </c>
    </row>
    <row r="83" spans="2:3" ht="18" customHeight="1">
      <c r="C83" t="s">
        <v>121</v>
      </c>
    </row>
    <row r="84" spans="2:3" ht="18" customHeight="1">
      <c r="C84" t="s">
        <v>98</v>
      </c>
    </row>
    <row r="86" spans="2:3" ht="18" customHeight="1">
      <c r="B86" t="s">
        <v>122</v>
      </c>
    </row>
    <row r="87" spans="2:3" ht="18" customHeight="1">
      <c r="C87" t="s">
        <v>170</v>
      </c>
    </row>
    <row r="88" spans="2:3" ht="18" customHeight="1">
      <c r="C88" t="s">
        <v>123</v>
      </c>
    </row>
    <row r="89" spans="2:3" ht="18" customHeight="1">
      <c r="C89" t="s">
        <v>124</v>
      </c>
    </row>
    <row r="90" spans="2:3" ht="18" customHeight="1">
      <c r="C90" t="s">
        <v>125</v>
      </c>
    </row>
    <row r="91" spans="2:3" ht="18" customHeight="1">
      <c r="C91" t="s">
        <v>98</v>
      </c>
    </row>
  </sheetData>
  <mergeCells count="134">
    <mergeCell ref="A10:AU10"/>
    <mergeCell ref="A7:AU7"/>
    <mergeCell ref="S8:AE9"/>
    <mergeCell ref="J9:O9"/>
    <mergeCell ref="P9:Q9"/>
    <mergeCell ref="P5:R5"/>
    <mergeCell ref="C11:G11"/>
    <mergeCell ref="R13:S13"/>
    <mergeCell ref="T13:Y13"/>
    <mergeCell ref="Z13:AC13"/>
    <mergeCell ref="C14:Q14"/>
    <mergeCell ref="C15:Q15"/>
    <mergeCell ref="AD13:AU13"/>
    <mergeCell ref="F2:I2"/>
    <mergeCell ref="AP2:AU2"/>
    <mergeCell ref="AP3:AU3"/>
    <mergeCell ref="AH5:AN5"/>
    <mergeCell ref="AO5:AU5"/>
    <mergeCell ref="B8:E9"/>
    <mergeCell ref="F8:G9"/>
    <mergeCell ref="H8:H9"/>
    <mergeCell ref="J8:O8"/>
    <mergeCell ref="P8:Q8"/>
    <mergeCell ref="P3:R3"/>
    <mergeCell ref="S4:AC4"/>
    <mergeCell ref="S3:AC3"/>
    <mergeCell ref="S5:AC5"/>
    <mergeCell ref="F3:M3"/>
    <mergeCell ref="F4:M4"/>
    <mergeCell ref="F5:M5"/>
    <mergeCell ref="V20:X20"/>
    <mergeCell ref="Y20:AB21"/>
    <mergeCell ref="AF20:AH21"/>
    <mergeCell ref="P21:T21"/>
    <mergeCell ref="V21:X21"/>
    <mergeCell ref="O24:R24"/>
    <mergeCell ref="C22:AH22"/>
    <mergeCell ref="R14:S14"/>
    <mergeCell ref="T14:Y15"/>
    <mergeCell ref="Z14:AC15"/>
    <mergeCell ref="R15:S15"/>
    <mergeCell ref="P19:T19"/>
    <mergeCell ref="U19:X19"/>
    <mergeCell ref="Y19:AB19"/>
    <mergeCell ref="C16:AC16"/>
    <mergeCell ref="AI48:AK48"/>
    <mergeCell ref="AI44:AK44"/>
    <mergeCell ref="AI45:AK45"/>
    <mergeCell ref="AD46:AF46"/>
    <mergeCell ref="AD47:AF47"/>
    <mergeCell ref="AI49:AK49"/>
    <mergeCell ref="U51:X51"/>
    <mergeCell ref="Y51:AH51"/>
    <mergeCell ref="U52:X52"/>
    <mergeCell ref="Y52:AH52"/>
    <mergeCell ref="A44:AH44"/>
    <mergeCell ref="A48:AH48"/>
    <mergeCell ref="B50:S50"/>
    <mergeCell ref="B46:R46"/>
    <mergeCell ref="B52:T52"/>
    <mergeCell ref="B51:T51"/>
    <mergeCell ref="C45:Q45"/>
    <mergeCell ref="AI1:AO1"/>
    <mergeCell ref="AP1:AU1"/>
    <mergeCell ref="AI4:AO4"/>
    <mergeCell ref="AP4:AU4"/>
    <mergeCell ref="B47:R47"/>
    <mergeCell ref="AC19:AE19"/>
    <mergeCell ref="AC20:AE21"/>
    <mergeCell ref="B29:AO29"/>
    <mergeCell ref="A1:AD1"/>
    <mergeCell ref="C36:V36"/>
    <mergeCell ref="AI18:AU18"/>
    <mergeCell ref="AI2:AO2"/>
    <mergeCell ref="AI3:AO3"/>
    <mergeCell ref="AI19:AU21"/>
    <mergeCell ref="P4:R4"/>
    <mergeCell ref="AA42:AH42"/>
    <mergeCell ref="AA43:AH43"/>
    <mergeCell ref="V30:AO30"/>
    <mergeCell ref="B27:C27"/>
    <mergeCell ref="D27:I27"/>
    <mergeCell ref="AP29:AR29"/>
    <mergeCell ref="B25:C25"/>
    <mergeCell ref="D25:I25"/>
    <mergeCell ref="J25:L25"/>
    <mergeCell ref="AL51:AU53"/>
    <mergeCell ref="C30:E30"/>
    <mergeCell ref="F30:L30"/>
    <mergeCell ref="M30:O30"/>
    <mergeCell ref="P30:U30"/>
    <mergeCell ref="AP30:AR30"/>
    <mergeCell ref="AA36:AH36"/>
    <mergeCell ref="AI39:AK39"/>
    <mergeCell ref="D40:Q40"/>
    <mergeCell ref="B53:T53"/>
    <mergeCell ref="C49:P49"/>
    <mergeCell ref="AL44:AU45"/>
    <mergeCell ref="U53:X53"/>
    <mergeCell ref="C38:AH38"/>
    <mergeCell ref="AL48:AU50"/>
    <mergeCell ref="AL39:AU43"/>
    <mergeCell ref="AL34:AU35"/>
    <mergeCell ref="AL36:AU36"/>
    <mergeCell ref="AL37:AU38"/>
    <mergeCell ref="AP31:AR31"/>
    <mergeCell ref="B31:AO31"/>
    <mergeCell ref="F32:AO32"/>
    <mergeCell ref="AS29:AU32"/>
    <mergeCell ref="Y53:AH53"/>
    <mergeCell ref="AL46:AU47"/>
    <mergeCell ref="C37:AH37"/>
    <mergeCell ref="R8:R9"/>
    <mergeCell ref="U41:Z41"/>
    <mergeCell ref="U42:Z42"/>
    <mergeCell ref="U43:Z43"/>
    <mergeCell ref="AI40:AK40"/>
    <mergeCell ref="AA41:AH41"/>
    <mergeCell ref="C32:E32"/>
    <mergeCell ref="AP32:AR32"/>
    <mergeCell ref="AI34:AK34"/>
    <mergeCell ref="D35:Q35"/>
    <mergeCell ref="AI35:AK35"/>
    <mergeCell ref="A33:AU33"/>
    <mergeCell ref="W36:Z36"/>
    <mergeCell ref="AD14:AU16"/>
    <mergeCell ref="M25:R25"/>
    <mergeCell ref="B26:C26"/>
    <mergeCell ref="D26:I26"/>
    <mergeCell ref="J26:L26"/>
    <mergeCell ref="M26:N26"/>
    <mergeCell ref="A24:K24"/>
    <mergeCell ref="AF19:AH19"/>
    <mergeCell ref="P20:T20"/>
  </mergeCells>
  <phoneticPr fontId="15"/>
  <conditionalFormatting sqref="B30:C30">
    <cfRule type="expression" dxfId="5" priority="5">
      <formula>#REF!=1</formula>
    </cfRule>
  </conditionalFormatting>
  <conditionalFormatting sqref="B32">
    <cfRule type="expression" dxfId="4" priority="4">
      <formula>#REF!=1</formula>
    </cfRule>
  </conditionalFormatting>
  <conditionalFormatting sqref="P30">
    <cfRule type="expression" dxfId="3" priority="3">
      <formula>#REF!=1</formula>
    </cfRule>
  </conditionalFormatting>
  <conditionalFormatting sqref="C32 F32">
    <cfRule type="expression" dxfId="2" priority="2">
      <formula>#REF!=1</formula>
    </cfRule>
  </conditionalFormatting>
  <conditionalFormatting sqref="B8 F8 R8:S8 H8:J9">
    <cfRule type="expression" dxfId="1" priority="6">
      <formula>#REF!=1</formula>
    </cfRule>
  </conditionalFormatting>
  <conditionalFormatting sqref="P8">
    <cfRule type="expression" dxfId="0" priority="1">
      <formula>#REF!=1</formula>
    </cfRule>
  </conditionalFormatting>
  <dataValidations count="10">
    <dataValidation type="list" allowBlank="1" showInputMessage="1" showErrorMessage="1" sqref="O24:R24">
      <formula1>$C$64:$C$66</formula1>
    </dataValidation>
    <dataValidation type="list" allowBlank="1" showInputMessage="1" showErrorMessage="1" sqref="Y20:AB21">
      <formula1>$T$65:$T$67</formula1>
    </dataValidation>
    <dataValidation type="list" allowBlank="1" showInputMessage="1" showErrorMessage="1" sqref="C49:P49">
      <formula1>$C$87:$C$91</formula1>
    </dataValidation>
    <dataValidation type="list" allowBlank="1" showInputMessage="1" showErrorMessage="1" sqref="C45">
      <formula1>$C$82:$C$84</formula1>
    </dataValidation>
    <dataValidation type="list" allowBlank="1" showInputMessage="1" showErrorMessage="1" sqref="D40:Q40">
      <formula1>$C$75:$C$78</formula1>
    </dataValidation>
    <dataValidation type="list" allowBlank="1" showInputMessage="1" showErrorMessage="1" sqref="R14:S15">
      <formula1>$W$65:$W$67</formula1>
    </dataValidation>
    <dataValidation type="list" allowBlank="1" showInputMessage="1" showErrorMessage="1" sqref="C11">
      <formula1>$C$60:$C$62</formula1>
    </dataValidation>
    <dataValidation type="list" allowBlank="1" showInputMessage="1" showErrorMessage="1" sqref="AI49 AI40 AI35 AP32 Z14 AF20:AH21 AI45 AP30">
      <formula1>$Z$65:$Z$66</formula1>
    </dataValidation>
    <dataValidation type="list" allowBlank="1" showInputMessage="1" showErrorMessage="1" sqref="AC20:AE21">
      <formula1>$T$71:$T$73</formula1>
    </dataValidation>
    <dataValidation type="list" allowBlank="1" showInputMessage="1" showErrorMessage="1" sqref="D35">
      <formula1>$C$70:$C$73</formula1>
    </dataValidation>
  </dataValidations>
  <pageMargins left="0.19685039370078741" right="0.11811023622047245" top="0.15748031496062992" bottom="7.874015748031496E-2" header="0.23622047244094491" footer="0.19685039370078741"/>
  <pageSetup paperSize="9"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Y82"/>
  <sheetViews>
    <sheetView view="pageBreakPreview" topLeftCell="N41" zoomScale="90" zoomScaleNormal="100" zoomScaleSheetLayoutView="90" workbookViewId="0">
      <selection activeCell="U30" sqref="U24:AO36"/>
    </sheetView>
  </sheetViews>
  <sheetFormatPr defaultRowHeight="15" customHeight="1"/>
  <cols>
    <col min="1" max="1" width="3.75" style="2" customWidth="1"/>
    <col min="2" max="2" width="5.625" style="2" customWidth="1"/>
    <col min="3" max="3" width="7.625" style="2" customWidth="1"/>
    <col min="4" max="4" width="6.875" style="2" customWidth="1"/>
    <col min="5" max="5" width="8.625" style="2" customWidth="1"/>
    <col min="6" max="6" width="7.875" style="2" customWidth="1"/>
    <col min="7" max="7" width="5.625" style="2" customWidth="1"/>
    <col min="8" max="8" width="4.875" style="2" customWidth="1"/>
    <col min="9" max="9" width="5.625" style="2" customWidth="1"/>
    <col min="10" max="10" width="3.75" style="2" customWidth="1"/>
    <col min="11" max="11" width="4.375" style="2" customWidth="1"/>
    <col min="12" max="12" width="6.75" style="2" customWidth="1"/>
    <col min="13" max="17" width="5.625" style="2" customWidth="1"/>
    <col min="18" max="18" width="7.375" style="2" customWidth="1"/>
    <col min="19" max="22" width="5.625" style="2" customWidth="1"/>
    <col min="23" max="23" width="7.375" style="2" customWidth="1"/>
    <col min="24" max="28" width="5.625" style="2" customWidth="1"/>
    <col min="29" max="29" width="5.125" style="2" customWidth="1"/>
    <col min="30" max="32" width="5.625" style="2" customWidth="1"/>
    <col min="33" max="33" width="7.875" style="2" customWidth="1"/>
    <col min="34" max="39" width="5.625" style="2" customWidth="1"/>
    <col min="40" max="40" width="13.25" style="2" customWidth="1"/>
    <col min="41" max="41" width="2.125" style="2" customWidth="1"/>
    <col min="42" max="16384" width="9" style="2"/>
  </cols>
  <sheetData>
    <row r="1" spans="1:51" ht="24.75" customHeight="1">
      <c r="A1" s="650" t="s">
        <v>464</v>
      </c>
      <c r="B1" s="650"/>
      <c r="C1" s="650"/>
      <c r="D1" s="650"/>
      <c r="E1" s="650"/>
      <c r="F1" s="650"/>
      <c r="G1" s="650"/>
      <c r="H1" s="650"/>
      <c r="I1" s="650"/>
      <c r="J1" s="650"/>
      <c r="K1" s="650"/>
      <c r="L1" s="650"/>
      <c r="M1" s="650"/>
      <c r="N1" s="650"/>
      <c r="O1" s="650"/>
      <c r="P1" s="650"/>
      <c r="Q1" s="650"/>
      <c r="R1" s="650"/>
      <c r="S1" s="650"/>
      <c r="T1" s="650"/>
      <c r="U1" s="650"/>
      <c r="V1" s="650"/>
      <c r="W1" s="650"/>
      <c r="X1" s="650"/>
      <c r="Y1" s="650"/>
      <c r="AA1" s="155"/>
      <c r="AB1" s="635" t="s">
        <v>33</v>
      </c>
      <c r="AC1" s="635"/>
      <c r="AD1" s="635"/>
      <c r="AE1" s="635"/>
      <c r="AF1" s="635"/>
      <c r="AG1" s="635"/>
      <c r="AH1" s="635"/>
      <c r="AI1" s="636" t="s">
        <v>34</v>
      </c>
      <c r="AJ1" s="636"/>
      <c r="AK1" s="636"/>
      <c r="AL1" s="636"/>
      <c r="AM1" s="636"/>
      <c r="AN1" s="636"/>
      <c r="AO1" s="3"/>
    </row>
    <row r="2" spans="1:51" ht="17.25" customHeight="1">
      <c r="A2" s="7"/>
      <c r="B2" s="1"/>
      <c r="C2" s="1"/>
      <c r="D2" s="1"/>
      <c r="E2" s="1"/>
      <c r="K2" s="7"/>
      <c r="L2" s="1"/>
      <c r="M2" s="1"/>
      <c r="N2" s="1"/>
      <c r="O2" s="1"/>
      <c r="AA2" s="155" t="s">
        <v>168</v>
      </c>
      <c r="AB2" s="895" t="str">
        <f>施工能力・担い手_R6年度_Ver1!AI2</f>
        <v>〇〇</v>
      </c>
      <c r="AC2" s="895"/>
      <c r="AD2" s="895"/>
      <c r="AE2" s="895"/>
      <c r="AF2" s="895"/>
      <c r="AG2" s="895"/>
      <c r="AH2" s="895"/>
      <c r="AI2" s="896" t="str">
        <f>施工能力・担い手_R6年度_Ver1!AP2</f>
        <v>〇〇〇</v>
      </c>
      <c r="AJ2" s="896"/>
      <c r="AK2" s="896"/>
      <c r="AL2" s="896"/>
      <c r="AM2" s="896"/>
      <c r="AN2" s="896"/>
      <c r="AO2" s="17"/>
    </row>
    <row r="3" spans="1:51" ht="15" customHeight="1">
      <c r="A3" s="134" t="s">
        <v>135</v>
      </c>
      <c r="B3" s="135"/>
      <c r="C3" s="134"/>
      <c r="D3" s="135"/>
      <c r="E3" s="136"/>
      <c r="F3" s="161"/>
      <c r="G3" s="161"/>
      <c r="H3" s="161"/>
      <c r="I3" s="161"/>
      <c r="J3" s="60"/>
      <c r="K3" s="60"/>
      <c r="L3" s="61"/>
      <c r="M3" s="62"/>
      <c r="N3" s="1"/>
      <c r="O3" s="79"/>
      <c r="P3" s="79"/>
      <c r="Q3" s="79"/>
      <c r="R3" s="51"/>
      <c r="S3" s="51"/>
      <c r="T3" s="12"/>
      <c r="V3" s="12"/>
      <c r="W3" s="17"/>
      <c r="X3" s="17"/>
      <c r="AA3" s="155" t="s">
        <v>169</v>
      </c>
      <c r="AB3" s="895"/>
      <c r="AC3" s="895"/>
      <c r="AD3" s="895"/>
      <c r="AE3" s="895"/>
      <c r="AF3" s="895"/>
      <c r="AG3" s="895"/>
      <c r="AH3" s="895"/>
      <c r="AI3" s="896"/>
      <c r="AJ3" s="896"/>
      <c r="AK3" s="896"/>
      <c r="AL3" s="896"/>
      <c r="AM3" s="896"/>
      <c r="AN3" s="896"/>
      <c r="AO3" s="17"/>
    </row>
    <row r="4" spans="1:51" ht="15" customHeight="1">
      <c r="A4" s="136"/>
      <c r="B4" s="135"/>
      <c r="C4" s="134" t="s">
        <v>17</v>
      </c>
      <c r="D4" s="135"/>
      <c r="E4" s="136"/>
      <c r="F4" s="894"/>
      <c r="G4" s="894"/>
      <c r="H4" s="894"/>
      <c r="I4" s="894"/>
      <c r="J4" s="894"/>
      <c r="K4" s="894"/>
      <c r="L4" s="894"/>
      <c r="M4" s="894"/>
      <c r="N4" s="135"/>
      <c r="O4" s="137"/>
      <c r="P4" s="898" t="s">
        <v>0</v>
      </c>
      <c r="Q4" s="898"/>
      <c r="R4" s="898"/>
      <c r="S4" s="844"/>
      <c r="T4" s="844"/>
      <c r="U4" s="844"/>
      <c r="V4" s="844"/>
      <c r="W4" s="844"/>
      <c r="X4" s="844"/>
      <c r="Y4" s="844"/>
      <c r="AA4" s="155" t="s">
        <v>169</v>
      </c>
      <c r="AB4" s="895"/>
      <c r="AC4" s="895"/>
      <c r="AD4" s="895"/>
      <c r="AE4" s="895"/>
      <c r="AF4" s="895"/>
      <c r="AG4" s="895"/>
      <c r="AH4" s="895"/>
      <c r="AI4" s="896"/>
      <c r="AJ4" s="896"/>
      <c r="AK4" s="896"/>
      <c r="AL4" s="896"/>
      <c r="AM4" s="896"/>
      <c r="AN4" s="896"/>
      <c r="AO4" s="17"/>
    </row>
    <row r="5" spans="1:51" ht="15" customHeight="1" thickBot="1">
      <c r="A5" s="136"/>
      <c r="B5" s="135"/>
      <c r="C5" s="134" t="s">
        <v>18</v>
      </c>
      <c r="D5" s="135"/>
      <c r="E5" s="136"/>
      <c r="F5" s="894"/>
      <c r="G5" s="894"/>
      <c r="H5" s="894"/>
      <c r="I5" s="894"/>
      <c r="J5" s="894"/>
      <c r="K5" s="894"/>
      <c r="L5" s="894"/>
      <c r="M5" s="894"/>
      <c r="N5" s="136"/>
      <c r="O5" s="136"/>
      <c r="P5" s="899" t="s">
        <v>421</v>
      </c>
      <c r="Q5" s="899"/>
      <c r="R5" s="899"/>
      <c r="S5" s="844"/>
      <c r="T5" s="844"/>
      <c r="U5" s="844"/>
      <c r="V5" s="844"/>
      <c r="W5" s="844"/>
      <c r="X5" s="844"/>
      <c r="Y5" s="844"/>
      <c r="AA5" s="725" t="s">
        <v>86</v>
      </c>
      <c r="AB5" s="725"/>
      <c r="AC5" s="725"/>
      <c r="AD5" s="725"/>
      <c r="AE5" s="725"/>
      <c r="AF5" s="725"/>
      <c r="AG5" s="725"/>
      <c r="AH5" s="725" t="s">
        <v>87</v>
      </c>
      <c r="AI5" s="725"/>
      <c r="AJ5" s="725"/>
      <c r="AK5" s="725"/>
      <c r="AL5" s="725"/>
      <c r="AM5" s="725"/>
      <c r="AN5" s="725"/>
      <c r="AO5" s="17"/>
      <c r="AQ5" s="725" t="s">
        <v>86</v>
      </c>
      <c r="AR5" s="725"/>
      <c r="AS5" s="725"/>
      <c r="AT5" s="725"/>
      <c r="AU5" s="725"/>
      <c r="AV5" s="725"/>
      <c r="AW5" s="725"/>
      <c r="AX5" s="725"/>
      <c r="AY5" s="725"/>
    </row>
    <row r="6" spans="1:51" ht="15" customHeight="1" thickTop="1">
      <c r="A6" s="136"/>
      <c r="B6" s="135"/>
      <c r="C6" s="134" t="s">
        <v>19</v>
      </c>
      <c r="D6" s="135"/>
      <c r="E6" s="136"/>
      <c r="F6" s="894"/>
      <c r="G6" s="894"/>
      <c r="H6" s="894"/>
      <c r="I6" s="894"/>
      <c r="J6" s="894"/>
      <c r="K6" s="894"/>
      <c r="L6" s="894"/>
      <c r="M6" s="894"/>
      <c r="N6" s="136"/>
      <c r="O6" s="136"/>
      <c r="P6" s="398" t="s">
        <v>1</v>
      </c>
      <c r="Q6" s="399"/>
      <c r="R6" s="399"/>
      <c r="S6" s="844"/>
      <c r="T6" s="844"/>
      <c r="U6" s="844"/>
      <c r="V6" s="844"/>
      <c r="W6" s="844"/>
      <c r="X6" s="844"/>
      <c r="Y6" s="844"/>
      <c r="AD6" s="17"/>
      <c r="AN6" s="17"/>
      <c r="AO6" s="17"/>
      <c r="AQ6" s="897" t="s">
        <v>87</v>
      </c>
      <c r="AR6" s="897"/>
      <c r="AS6" s="897"/>
      <c r="AT6" s="897"/>
      <c r="AU6" s="897"/>
      <c r="AV6" s="897"/>
      <c r="AW6" s="897"/>
      <c r="AX6" s="897"/>
      <c r="AY6" s="897"/>
    </row>
    <row r="7" spans="1:51" ht="9" customHeight="1" thickBot="1">
      <c r="A7" s="1"/>
      <c r="B7" s="1"/>
      <c r="C7" s="1"/>
      <c r="D7" s="1"/>
      <c r="AC7" s="17"/>
      <c r="AD7" s="17"/>
      <c r="AE7" s="17"/>
      <c r="AF7" s="17"/>
      <c r="AG7" s="17"/>
      <c r="AH7" s="17"/>
      <c r="AI7" s="17"/>
      <c r="AJ7" s="17"/>
      <c r="AK7" s="17"/>
      <c r="AL7" s="17"/>
      <c r="AM7" s="17"/>
      <c r="AN7" s="17"/>
      <c r="AO7" s="17"/>
    </row>
    <row r="8" spans="1:51" ht="18" customHeight="1">
      <c r="A8" s="909" t="s">
        <v>466</v>
      </c>
      <c r="B8" s="910"/>
      <c r="C8" s="910"/>
      <c r="D8" s="910"/>
      <c r="E8" s="910"/>
      <c r="F8" s="910"/>
      <c r="G8" s="910"/>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1"/>
      <c r="AO8" s="17"/>
    </row>
    <row r="9" spans="1:51" s="1" customFormat="1" ht="21.95" customHeight="1">
      <c r="A9" s="71"/>
      <c r="B9" s="854" t="s">
        <v>59</v>
      </c>
      <c r="C9" s="855"/>
      <c r="D9" s="879" t="s">
        <v>38</v>
      </c>
      <c r="E9" s="880"/>
      <c r="F9" s="880"/>
      <c r="G9" s="881"/>
      <c r="H9" s="879" t="s">
        <v>39</v>
      </c>
      <c r="I9" s="880"/>
      <c r="J9" s="880"/>
      <c r="K9" s="880"/>
      <c r="L9" s="881"/>
      <c r="M9" s="879" t="s">
        <v>40</v>
      </c>
      <c r="N9" s="880"/>
      <c r="O9" s="880"/>
      <c r="P9" s="880"/>
      <c r="Q9" s="881"/>
      <c r="R9" s="1033" t="s">
        <v>424</v>
      </c>
      <c r="S9" s="1034"/>
      <c r="T9" s="1035"/>
      <c r="U9" s="1033" t="s">
        <v>425</v>
      </c>
      <c r="V9" s="1034"/>
      <c r="W9" s="1035"/>
      <c r="X9" s="882" t="s">
        <v>143</v>
      </c>
      <c r="Y9" s="883"/>
      <c r="Z9" s="884"/>
      <c r="AA9" s="422" t="s">
        <v>132</v>
      </c>
      <c r="AB9" s="422"/>
      <c r="AC9" s="422"/>
      <c r="AD9" s="422"/>
      <c r="AE9" s="422"/>
      <c r="AF9" s="3"/>
      <c r="AG9" s="3"/>
      <c r="AH9" s="3"/>
      <c r="AI9" s="3"/>
      <c r="AJ9" s="3"/>
      <c r="AK9" s="3"/>
      <c r="AL9" s="3"/>
      <c r="AM9" s="3"/>
      <c r="AN9" s="28"/>
      <c r="AO9" s="3"/>
    </row>
    <row r="10" spans="1:51" ht="18" customHeight="1">
      <c r="A10" s="71"/>
      <c r="B10" s="1037"/>
      <c r="C10" s="1038"/>
      <c r="D10" s="885"/>
      <c r="E10" s="886"/>
      <c r="F10" s="886"/>
      <c r="G10" s="887"/>
      <c r="H10" s="888"/>
      <c r="I10" s="889"/>
      <c r="J10" s="889"/>
      <c r="K10" s="889"/>
      <c r="L10" s="890"/>
      <c r="M10" s="1036"/>
      <c r="N10" s="889"/>
      <c r="O10" s="889"/>
      <c r="P10" s="889"/>
      <c r="Q10" s="890"/>
      <c r="R10" s="888"/>
      <c r="S10" s="889"/>
      <c r="T10" s="890"/>
      <c r="U10" s="888"/>
      <c r="V10" s="1029"/>
      <c r="W10" s="1029"/>
      <c r="X10" s="1030"/>
      <c r="Y10" s="1031"/>
      <c r="Z10" s="1032"/>
      <c r="AA10" s="422" t="s">
        <v>133</v>
      </c>
      <c r="AB10" s="423"/>
      <c r="AC10" s="423"/>
      <c r="AD10" s="423"/>
      <c r="AE10" s="423"/>
      <c r="AF10" s="17"/>
      <c r="AG10" s="17"/>
      <c r="AH10" s="17"/>
      <c r="AI10" s="17"/>
      <c r="AJ10" s="17"/>
      <c r="AK10" s="17"/>
      <c r="AL10" s="17"/>
      <c r="AM10" s="17"/>
      <c r="AN10" s="29"/>
      <c r="AO10" s="17"/>
    </row>
    <row r="11" spans="1:51" ht="18" customHeight="1">
      <c r="A11" s="400" t="s">
        <v>422</v>
      </c>
      <c r="B11" s="21"/>
      <c r="C11" s="21"/>
      <c r="D11" s="21"/>
      <c r="E11" s="21"/>
      <c r="F11" s="20"/>
      <c r="G11" s="20"/>
      <c r="H11" s="20"/>
      <c r="I11" s="20"/>
      <c r="J11" s="20"/>
      <c r="K11" s="20"/>
      <c r="L11" s="20"/>
      <c r="M11" s="20"/>
      <c r="N11" s="20"/>
      <c r="O11" s="20"/>
      <c r="P11" s="20"/>
      <c r="Q11" s="20"/>
      <c r="R11" s="20"/>
      <c r="S11" s="20"/>
      <c r="T11" s="19"/>
      <c r="U11" s="9"/>
      <c r="V11" s="14"/>
      <c r="W11" s="35"/>
      <c r="X11" s="35"/>
      <c r="Y11" s="35"/>
      <c r="Z11" s="35"/>
      <c r="AA11" s="35"/>
      <c r="AB11" s="35"/>
      <c r="AC11" s="35"/>
      <c r="AD11" s="35"/>
      <c r="AE11" s="35"/>
      <c r="AF11" s="35"/>
      <c r="AG11" s="35"/>
      <c r="AH11" s="35"/>
      <c r="AI11" s="35"/>
      <c r="AJ11" s="35"/>
      <c r="AK11" s="35"/>
      <c r="AL11" s="35"/>
      <c r="AM11" s="35"/>
      <c r="AN11" s="70"/>
      <c r="AO11" s="17"/>
    </row>
    <row r="12" spans="1:51" s="1" customFormat="1" ht="21.95" customHeight="1">
      <c r="A12" s="72"/>
      <c r="B12" s="854" t="s">
        <v>60</v>
      </c>
      <c r="C12" s="855"/>
      <c r="D12" s="879" t="s">
        <v>42</v>
      </c>
      <c r="E12" s="880"/>
      <c r="F12" s="880"/>
      <c r="G12" s="881"/>
      <c r="H12" s="879" t="s">
        <v>41</v>
      </c>
      <c r="I12" s="880"/>
      <c r="J12" s="880"/>
      <c r="K12" s="880"/>
      <c r="L12" s="881"/>
      <c r="M12" s="882" t="s">
        <v>143</v>
      </c>
      <c r="N12" s="883"/>
      <c r="O12" s="884"/>
      <c r="P12" s="871" t="s">
        <v>427</v>
      </c>
      <c r="Q12" s="872"/>
      <c r="R12" s="872"/>
      <c r="S12" s="872"/>
      <c r="T12" s="872"/>
      <c r="U12" s="873"/>
      <c r="V12" s="3"/>
      <c r="W12" s="3"/>
      <c r="X12" s="3"/>
      <c r="Y12" s="3"/>
      <c r="Z12" s="3"/>
      <c r="AA12" s="3"/>
      <c r="AB12" s="3"/>
      <c r="AC12" s="3"/>
      <c r="AD12" s="3"/>
      <c r="AE12" s="3"/>
      <c r="AF12" s="3"/>
      <c r="AG12" s="3"/>
      <c r="AH12" s="3"/>
      <c r="AI12" s="3"/>
      <c r="AJ12" s="3"/>
      <c r="AK12" s="3"/>
      <c r="AL12" s="3"/>
      <c r="AM12" s="3"/>
      <c r="AN12" s="28"/>
      <c r="AO12" s="3"/>
      <c r="AQ12" s="7"/>
    </row>
    <row r="13" spans="1:51" ht="18" customHeight="1">
      <c r="A13" s="73"/>
      <c r="B13" s="820"/>
      <c r="C13" s="821"/>
      <c r="D13" s="885"/>
      <c r="E13" s="886"/>
      <c r="F13" s="886"/>
      <c r="G13" s="887"/>
      <c r="H13" s="888"/>
      <c r="I13" s="889"/>
      <c r="J13" s="889"/>
      <c r="K13" s="889"/>
      <c r="L13" s="890"/>
      <c r="M13" s="891"/>
      <c r="N13" s="892"/>
      <c r="O13" s="893"/>
      <c r="P13" s="1026" t="s">
        <v>429</v>
      </c>
      <c r="Q13" s="1027"/>
      <c r="R13" s="1027"/>
      <c r="S13" s="1027"/>
      <c r="T13" s="1027"/>
      <c r="U13" s="1028"/>
      <c r="V13" s="6"/>
      <c r="W13" s="6"/>
      <c r="X13" s="6"/>
      <c r="Y13" s="6"/>
      <c r="Z13" s="6"/>
      <c r="AA13" s="6"/>
      <c r="AB13" s="6"/>
      <c r="AC13" s="6"/>
      <c r="AD13" s="6"/>
      <c r="AE13" s="6"/>
      <c r="AF13" s="6"/>
      <c r="AG13" s="6"/>
      <c r="AH13" s="6"/>
      <c r="AI13" s="6"/>
      <c r="AJ13" s="6"/>
      <c r="AK13" s="6"/>
      <c r="AL13" s="6"/>
      <c r="AM13" s="6"/>
      <c r="AN13" s="30"/>
      <c r="AO13" s="17"/>
    </row>
    <row r="14" spans="1:51" ht="21.75" customHeight="1">
      <c r="A14" s="903" t="s">
        <v>465</v>
      </c>
      <c r="B14" s="904"/>
      <c r="C14" s="904"/>
      <c r="D14" s="904"/>
      <c r="E14" s="904"/>
      <c r="F14" s="904"/>
      <c r="G14" s="904"/>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5"/>
      <c r="AO14" s="12"/>
    </row>
    <row r="15" spans="1:51" ht="21.95" customHeight="1">
      <c r="A15" s="401"/>
      <c r="B15" s="874" t="s">
        <v>2</v>
      </c>
      <c r="C15" s="875"/>
      <c r="D15" s="876"/>
      <c r="E15" s="877" t="s">
        <v>3</v>
      </c>
      <c r="F15" s="875"/>
      <c r="G15" s="878"/>
      <c r="H15" s="874" t="s">
        <v>4</v>
      </c>
      <c r="I15" s="875"/>
      <c r="J15" s="878"/>
      <c r="K15" s="906" t="s">
        <v>5</v>
      </c>
      <c r="L15" s="907"/>
      <c r="M15" s="907"/>
      <c r="N15" s="907"/>
      <c r="O15" s="908"/>
      <c r="P15" s="906" t="s">
        <v>6</v>
      </c>
      <c r="Q15" s="907"/>
      <c r="R15" s="907"/>
      <c r="S15" s="907"/>
      <c r="T15" s="907"/>
      <c r="U15" s="907"/>
      <c r="V15" s="907"/>
      <c r="W15" s="907"/>
      <c r="X15" s="908"/>
      <c r="Y15" s="906" t="s">
        <v>7</v>
      </c>
      <c r="Z15" s="907"/>
      <c r="AA15" s="908"/>
      <c r="AB15" s="906" t="s">
        <v>8</v>
      </c>
      <c r="AC15" s="908"/>
      <c r="AD15" s="906" t="s">
        <v>26</v>
      </c>
      <c r="AE15" s="907"/>
      <c r="AF15" s="908"/>
      <c r="AG15" s="906" t="s">
        <v>130</v>
      </c>
      <c r="AH15" s="907"/>
      <c r="AI15" s="907"/>
      <c r="AJ15" s="907"/>
      <c r="AK15" s="908"/>
      <c r="AL15" s="133" t="s">
        <v>28</v>
      </c>
      <c r="AM15" s="20" t="s">
        <v>14</v>
      </c>
      <c r="AN15" s="421" t="s">
        <v>146</v>
      </c>
    </row>
    <row r="16" spans="1:51" ht="18" customHeight="1">
      <c r="A16" s="401"/>
      <c r="B16" s="829" t="s">
        <v>447</v>
      </c>
      <c r="C16" s="830"/>
      <c r="D16" s="869"/>
      <c r="E16" s="1021" t="s">
        <v>9</v>
      </c>
      <c r="F16" s="1022"/>
      <c r="G16" s="1023"/>
      <c r="H16" s="1024">
        <v>19.8</v>
      </c>
      <c r="I16" s="1025"/>
      <c r="J16" s="405" t="s">
        <v>162</v>
      </c>
      <c r="K16" s="829"/>
      <c r="L16" s="830"/>
      <c r="M16" s="830"/>
      <c r="N16" s="830"/>
      <c r="O16" s="831"/>
      <c r="P16" s="829"/>
      <c r="Q16" s="830"/>
      <c r="R16" s="830"/>
      <c r="S16" s="830"/>
      <c r="T16" s="830"/>
      <c r="U16" s="830"/>
      <c r="V16" s="830"/>
      <c r="W16" s="830"/>
      <c r="X16" s="831"/>
      <c r="Y16" s="829"/>
      <c r="Z16" s="830"/>
      <c r="AA16" s="831"/>
      <c r="AB16" s="806"/>
      <c r="AC16" s="808"/>
      <c r="AD16" s="1017"/>
      <c r="AE16" s="1018"/>
      <c r="AF16" s="1018"/>
      <c r="AG16" s="1019"/>
      <c r="AH16" s="1020"/>
      <c r="AI16" s="162" t="s">
        <v>24</v>
      </c>
      <c r="AJ16" s="1020"/>
      <c r="AK16" s="1020"/>
      <c r="AL16" s="413"/>
      <c r="AM16" s="402"/>
      <c r="AN16" s="414"/>
    </row>
    <row r="17" spans="1:51" ht="18" customHeight="1">
      <c r="A17" s="401"/>
      <c r="B17" s="806" t="s">
        <v>448</v>
      </c>
      <c r="C17" s="807"/>
      <c r="D17" s="870"/>
      <c r="E17" s="1008" t="s">
        <v>9</v>
      </c>
      <c r="F17" s="1009"/>
      <c r="G17" s="1010"/>
      <c r="H17" s="797">
        <v>18.2</v>
      </c>
      <c r="I17" s="798"/>
      <c r="J17" s="407" t="s">
        <v>162</v>
      </c>
      <c r="K17" s="408"/>
      <c r="L17" s="406"/>
      <c r="M17" s="406"/>
      <c r="N17" s="406"/>
      <c r="O17" s="409"/>
      <c r="P17" s="806"/>
      <c r="Q17" s="807"/>
      <c r="R17" s="807"/>
      <c r="S17" s="807"/>
      <c r="T17" s="807"/>
      <c r="U17" s="807"/>
      <c r="V17" s="807"/>
      <c r="W17" s="807"/>
      <c r="X17" s="808"/>
      <c r="Y17" s="806"/>
      <c r="Z17" s="807"/>
      <c r="AA17" s="808"/>
      <c r="AB17" s="806"/>
      <c r="AC17" s="808"/>
      <c r="AD17" s="1013"/>
      <c r="AE17" s="1014"/>
      <c r="AF17" s="1014"/>
      <c r="AG17" s="1015"/>
      <c r="AH17" s="1016"/>
      <c r="AI17" s="163" t="s">
        <v>24</v>
      </c>
      <c r="AJ17" s="1016"/>
      <c r="AK17" s="1016"/>
      <c r="AL17" s="415"/>
      <c r="AM17" s="403"/>
      <c r="AN17" s="416"/>
    </row>
    <row r="18" spans="1:51" ht="18" customHeight="1">
      <c r="A18" s="401"/>
      <c r="B18" s="806" t="s">
        <v>449</v>
      </c>
      <c r="C18" s="807"/>
      <c r="D18" s="870"/>
      <c r="E18" s="1008" t="s">
        <v>9</v>
      </c>
      <c r="F18" s="1009"/>
      <c r="G18" s="1010"/>
      <c r="H18" s="797">
        <v>38.5</v>
      </c>
      <c r="I18" s="798"/>
      <c r="J18" s="407" t="s">
        <v>162</v>
      </c>
      <c r="K18" s="408"/>
      <c r="L18" s="406"/>
      <c r="M18" s="406"/>
      <c r="N18" s="406"/>
      <c r="O18" s="409"/>
      <c r="P18" s="806"/>
      <c r="Q18" s="807"/>
      <c r="R18" s="807"/>
      <c r="S18" s="807"/>
      <c r="T18" s="807"/>
      <c r="U18" s="807"/>
      <c r="V18" s="807"/>
      <c r="W18" s="807"/>
      <c r="X18" s="808"/>
      <c r="Y18" s="806"/>
      <c r="Z18" s="807"/>
      <c r="AA18" s="808"/>
      <c r="AB18" s="806"/>
      <c r="AC18" s="808"/>
      <c r="AD18" s="1013"/>
      <c r="AE18" s="1014"/>
      <c r="AF18" s="1014"/>
      <c r="AG18" s="1015"/>
      <c r="AH18" s="1016"/>
      <c r="AI18" s="163" t="s">
        <v>24</v>
      </c>
      <c r="AJ18" s="1016"/>
      <c r="AK18" s="1016"/>
      <c r="AL18" s="415"/>
      <c r="AM18" s="403"/>
      <c r="AN18" s="416"/>
    </row>
    <row r="19" spans="1:51" ht="18" customHeight="1">
      <c r="A19" s="401"/>
      <c r="B19" s="806" t="s">
        <v>446</v>
      </c>
      <c r="C19" s="807"/>
      <c r="D19" s="870"/>
      <c r="E19" s="1008" t="s">
        <v>11</v>
      </c>
      <c r="F19" s="1009"/>
      <c r="G19" s="1010"/>
      <c r="H19" s="1011">
        <v>2264</v>
      </c>
      <c r="I19" s="1012"/>
      <c r="J19" s="407" t="s">
        <v>163</v>
      </c>
      <c r="K19" s="408"/>
      <c r="L19" s="406"/>
      <c r="M19" s="406"/>
      <c r="N19" s="406"/>
      <c r="O19" s="409"/>
      <c r="P19" s="806"/>
      <c r="Q19" s="807"/>
      <c r="R19" s="807"/>
      <c r="S19" s="807"/>
      <c r="T19" s="807"/>
      <c r="U19" s="807"/>
      <c r="V19" s="807"/>
      <c r="W19" s="807"/>
      <c r="X19" s="808"/>
      <c r="Y19" s="806"/>
      <c r="Z19" s="807"/>
      <c r="AA19" s="808"/>
      <c r="AB19" s="806"/>
      <c r="AC19" s="808"/>
      <c r="AD19" s="1013"/>
      <c r="AE19" s="1014"/>
      <c r="AF19" s="1014"/>
      <c r="AG19" s="917"/>
      <c r="AH19" s="918"/>
      <c r="AI19" s="163" t="s">
        <v>24</v>
      </c>
      <c r="AJ19" s="918"/>
      <c r="AK19" s="918"/>
      <c r="AL19" s="417"/>
      <c r="AM19" s="403"/>
      <c r="AN19" s="416"/>
      <c r="AW19" s="474" t="s">
        <v>439</v>
      </c>
      <c r="AX19" s="475"/>
      <c r="AY19" s="475"/>
    </row>
    <row r="20" spans="1:51" ht="18" customHeight="1">
      <c r="A20" s="401"/>
      <c r="B20" s="806" t="s">
        <v>450</v>
      </c>
      <c r="C20" s="807"/>
      <c r="D20" s="870"/>
      <c r="E20" s="1008" t="s">
        <v>11</v>
      </c>
      <c r="F20" s="1009"/>
      <c r="G20" s="1010"/>
      <c r="H20" s="1011">
        <v>2139</v>
      </c>
      <c r="I20" s="1012"/>
      <c r="J20" s="407" t="s">
        <v>163</v>
      </c>
      <c r="K20" s="408"/>
      <c r="L20" s="406"/>
      <c r="M20" s="406"/>
      <c r="N20" s="406"/>
      <c r="O20" s="409"/>
      <c r="P20" s="806"/>
      <c r="Q20" s="807"/>
      <c r="R20" s="807"/>
      <c r="S20" s="807"/>
      <c r="T20" s="807"/>
      <c r="U20" s="807"/>
      <c r="V20" s="807"/>
      <c r="W20" s="807"/>
      <c r="X20" s="808"/>
      <c r="Y20" s="806"/>
      <c r="Z20" s="807"/>
      <c r="AA20" s="808"/>
      <c r="AB20" s="806"/>
      <c r="AC20" s="808"/>
      <c r="AD20" s="1013"/>
      <c r="AE20" s="1014"/>
      <c r="AF20" s="1014"/>
      <c r="AG20" s="917"/>
      <c r="AH20" s="918"/>
      <c r="AI20" s="163" t="s">
        <v>24</v>
      </c>
      <c r="AJ20" s="918"/>
      <c r="AK20" s="918"/>
      <c r="AL20" s="415"/>
      <c r="AM20" s="403"/>
      <c r="AN20" s="416"/>
      <c r="AW20" s="476" t="s">
        <v>440</v>
      </c>
      <c r="AX20" s="477"/>
      <c r="AY20" s="477"/>
    </row>
    <row r="21" spans="1:51" ht="18" customHeight="1">
      <c r="A21" s="401"/>
      <c r="B21" s="806" t="s">
        <v>451</v>
      </c>
      <c r="C21" s="807"/>
      <c r="D21" s="870"/>
      <c r="E21" s="1008" t="s">
        <v>11</v>
      </c>
      <c r="F21" s="1009"/>
      <c r="G21" s="1010"/>
      <c r="H21" s="1011">
        <v>1760</v>
      </c>
      <c r="I21" s="1012"/>
      <c r="J21" s="407" t="s">
        <v>163</v>
      </c>
      <c r="K21" s="408"/>
      <c r="L21" s="406"/>
      <c r="M21" s="406"/>
      <c r="N21" s="406"/>
      <c r="O21" s="409"/>
      <c r="P21" s="806"/>
      <c r="Q21" s="807"/>
      <c r="R21" s="807"/>
      <c r="S21" s="807"/>
      <c r="T21" s="807"/>
      <c r="U21" s="807"/>
      <c r="V21" s="807"/>
      <c r="W21" s="807"/>
      <c r="X21" s="808"/>
      <c r="Y21" s="806"/>
      <c r="Z21" s="807"/>
      <c r="AA21" s="808"/>
      <c r="AB21" s="806"/>
      <c r="AC21" s="808"/>
      <c r="AD21" s="1013"/>
      <c r="AE21" s="1014"/>
      <c r="AF21" s="1014"/>
      <c r="AG21" s="917"/>
      <c r="AH21" s="918"/>
      <c r="AI21" s="163" t="s">
        <v>24</v>
      </c>
      <c r="AJ21" s="918"/>
      <c r="AK21" s="918"/>
      <c r="AL21" s="418"/>
      <c r="AM21" s="403"/>
      <c r="AN21" s="416"/>
      <c r="AW21" s="476" t="s">
        <v>441</v>
      </c>
      <c r="AX21" s="477"/>
      <c r="AY21" s="477"/>
    </row>
    <row r="22" spans="1:51" ht="18" customHeight="1">
      <c r="A22" s="401"/>
      <c r="B22" s="806" t="s">
        <v>452</v>
      </c>
      <c r="C22" s="807"/>
      <c r="D22" s="870"/>
      <c r="E22" s="410"/>
      <c r="F22" s="411"/>
      <c r="G22" s="411"/>
      <c r="H22" s="797"/>
      <c r="I22" s="798"/>
      <c r="J22" s="412" t="s">
        <v>12</v>
      </c>
      <c r="K22" s="806"/>
      <c r="L22" s="807"/>
      <c r="M22" s="807"/>
      <c r="N22" s="807"/>
      <c r="O22" s="808"/>
      <c r="P22" s="806"/>
      <c r="Q22" s="807"/>
      <c r="R22" s="807"/>
      <c r="S22" s="807"/>
      <c r="T22" s="807"/>
      <c r="U22" s="807"/>
      <c r="V22" s="807"/>
      <c r="W22" s="807"/>
      <c r="X22" s="808"/>
      <c r="Y22" s="806"/>
      <c r="Z22" s="807"/>
      <c r="AA22" s="808"/>
      <c r="AB22" s="806"/>
      <c r="AC22" s="808"/>
      <c r="AD22" s="914"/>
      <c r="AE22" s="915"/>
      <c r="AF22" s="916"/>
      <c r="AG22" s="917"/>
      <c r="AH22" s="918"/>
      <c r="AI22" s="20" t="s">
        <v>10</v>
      </c>
      <c r="AJ22" s="919"/>
      <c r="AK22" s="919"/>
      <c r="AL22" s="419"/>
      <c r="AM22" s="404"/>
      <c r="AN22" s="420"/>
      <c r="AW22" s="759" t="s">
        <v>442</v>
      </c>
      <c r="AX22" s="760"/>
      <c r="AY22" s="761"/>
    </row>
    <row r="23" spans="1:51" ht="18" customHeight="1">
      <c r="A23" s="767" t="s">
        <v>467</v>
      </c>
      <c r="B23" s="768"/>
      <c r="C23" s="768"/>
      <c r="D23" s="768"/>
      <c r="E23" s="768"/>
      <c r="F23" s="768"/>
      <c r="G23" s="768"/>
      <c r="H23" s="768"/>
      <c r="I23" s="768"/>
      <c r="J23" s="768"/>
      <c r="K23" s="768"/>
      <c r="L23" s="768"/>
      <c r="M23" s="768"/>
      <c r="N23" s="768"/>
      <c r="O23" s="768"/>
      <c r="P23" s="768"/>
      <c r="Q23" s="768"/>
      <c r="R23" s="768"/>
      <c r="S23" s="768"/>
      <c r="T23" s="768"/>
      <c r="U23" s="768"/>
      <c r="V23" s="768"/>
      <c r="W23" s="768"/>
      <c r="X23" s="768"/>
      <c r="Y23" s="768"/>
      <c r="Z23" s="768"/>
      <c r="AA23" s="768"/>
      <c r="AB23" s="768"/>
      <c r="AC23" s="768"/>
      <c r="AD23" s="768"/>
      <c r="AE23" s="768"/>
      <c r="AF23" s="768"/>
      <c r="AG23" s="768"/>
      <c r="AH23" s="768"/>
      <c r="AI23" s="768"/>
      <c r="AJ23" s="768"/>
      <c r="AK23" s="768"/>
      <c r="AL23" s="768"/>
      <c r="AM23" s="768"/>
      <c r="AN23" s="769"/>
      <c r="AO23" s="12"/>
      <c r="AW23" s="762" t="s">
        <v>443</v>
      </c>
      <c r="AX23" s="763"/>
      <c r="AY23" s="764"/>
    </row>
    <row r="24" spans="1:51" ht="21.95" customHeight="1">
      <c r="A24" s="434"/>
      <c r="B24" s="920" t="s">
        <v>27</v>
      </c>
      <c r="C24" s="921"/>
      <c r="D24" s="921"/>
      <c r="E24" s="435" t="s">
        <v>21</v>
      </c>
      <c r="F24" s="922" t="s">
        <v>23</v>
      </c>
      <c r="G24" s="923"/>
      <c r="H24" s="924"/>
      <c r="I24" s="849" t="s">
        <v>5</v>
      </c>
      <c r="J24" s="850"/>
      <c r="K24" s="850"/>
      <c r="L24" s="850"/>
      <c r="M24" s="902"/>
      <c r="N24" s="849" t="s">
        <v>6</v>
      </c>
      <c r="O24" s="850"/>
      <c r="P24" s="850"/>
      <c r="Q24" s="850"/>
      <c r="R24" s="850"/>
      <c r="S24" s="850"/>
      <c r="T24" s="902"/>
      <c r="U24" s="849" t="s">
        <v>7</v>
      </c>
      <c r="V24" s="850"/>
      <c r="W24" s="902"/>
      <c r="X24" s="849" t="s">
        <v>20</v>
      </c>
      <c r="Y24" s="850"/>
      <c r="Z24" s="902"/>
      <c r="AA24" s="854" t="s">
        <v>130</v>
      </c>
      <c r="AB24" s="912"/>
      <c r="AC24" s="912"/>
      <c r="AD24" s="912"/>
      <c r="AE24" s="855"/>
      <c r="AF24" s="436" t="s">
        <v>25</v>
      </c>
      <c r="AG24" s="437" t="s">
        <v>14</v>
      </c>
      <c r="AH24" s="925" t="s">
        <v>143</v>
      </c>
      <c r="AI24" s="926"/>
      <c r="AJ24" s="927"/>
      <c r="AK24" s="984" t="s">
        <v>455</v>
      </c>
      <c r="AL24" s="985"/>
      <c r="AM24" s="985"/>
      <c r="AN24" s="986"/>
      <c r="AO24" s="11"/>
      <c r="AW24" s="762" t="s">
        <v>444</v>
      </c>
      <c r="AX24" s="763"/>
      <c r="AY24" s="764"/>
    </row>
    <row r="25" spans="1:51" ht="18" customHeight="1">
      <c r="A25" s="434"/>
      <c r="B25" s="995" t="s">
        <v>468</v>
      </c>
      <c r="C25" s="996"/>
      <c r="D25" s="996"/>
      <c r="E25" s="442"/>
      <c r="F25" s="866"/>
      <c r="G25" s="867"/>
      <c r="H25" s="868"/>
      <c r="I25" s="753"/>
      <c r="J25" s="754"/>
      <c r="K25" s="754"/>
      <c r="L25" s="754"/>
      <c r="M25" s="755"/>
      <c r="N25" s="753"/>
      <c r="O25" s="754"/>
      <c r="P25" s="754"/>
      <c r="Q25" s="754"/>
      <c r="R25" s="754"/>
      <c r="S25" s="754"/>
      <c r="T25" s="755"/>
      <c r="U25" s="753" t="s">
        <v>165</v>
      </c>
      <c r="V25" s="754"/>
      <c r="W25" s="755"/>
      <c r="X25" s="1005"/>
      <c r="Y25" s="1006"/>
      <c r="Z25" s="1007"/>
      <c r="AA25" s="865"/>
      <c r="AB25" s="859"/>
      <c r="AC25" s="438" t="s">
        <v>24</v>
      </c>
      <c r="AD25" s="859"/>
      <c r="AE25" s="860"/>
      <c r="AF25" s="455" t="s">
        <v>67</v>
      </c>
      <c r="AG25" s="456"/>
      <c r="AH25" s="1002"/>
      <c r="AI25" s="1003"/>
      <c r="AJ25" s="1004"/>
      <c r="AK25" s="984"/>
      <c r="AL25" s="985"/>
      <c r="AM25" s="985"/>
      <c r="AN25" s="986"/>
      <c r="AO25" s="11"/>
      <c r="AW25" s="478" t="s">
        <v>445</v>
      </c>
      <c r="AX25" s="479"/>
      <c r="AY25" s="479"/>
    </row>
    <row r="26" spans="1:51" ht="18" customHeight="1">
      <c r="A26" s="434"/>
      <c r="B26" s="995"/>
      <c r="C26" s="996"/>
      <c r="D26" s="996"/>
      <c r="E26" s="442"/>
      <c r="F26" s="832"/>
      <c r="G26" s="833"/>
      <c r="H26" s="834"/>
      <c r="I26" s="835"/>
      <c r="J26" s="836"/>
      <c r="K26" s="836"/>
      <c r="L26" s="836"/>
      <c r="M26" s="837"/>
      <c r="N26" s="835"/>
      <c r="O26" s="836"/>
      <c r="P26" s="836"/>
      <c r="Q26" s="836"/>
      <c r="R26" s="836"/>
      <c r="S26" s="836"/>
      <c r="T26" s="837"/>
      <c r="U26" s="835" t="s">
        <v>165</v>
      </c>
      <c r="V26" s="836"/>
      <c r="W26" s="837"/>
      <c r="X26" s="1005"/>
      <c r="Y26" s="1006"/>
      <c r="Z26" s="1007"/>
      <c r="AA26" s="900"/>
      <c r="AB26" s="901"/>
      <c r="AC26" s="439" t="s">
        <v>24</v>
      </c>
      <c r="AD26" s="901"/>
      <c r="AE26" s="913"/>
      <c r="AF26" s="455" t="s">
        <v>67</v>
      </c>
      <c r="AG26" s="456"/>
      <c r="AH26" s="966"/>
      <c r="AI26" s="967"/>
      <c r="AJ26" s="968"/>
      <c r="AK26" s="984"/>
      <c r="AL26" s="985"/>
      <c r="AM26" s="985"/>
      <c r="AN26" s="986"/>
      <c r="AO26" s="11"/>
      <c r="AR26" s="8"/>
    </row>
    <row r="27" spans="1:51" ht="18" customHeight="1">
      <c r="A27" s="434"/>
      <c r="B27" s="995"/>
      <c r="C27" s="996"/>
      <c r="D27" s="996"/>
      <c r="E27" s="444"/>
      <c r="F27" s="832"/>
      <c r="G27" s="833"/>
      <c r="H27" s="834"/>
      <c r="I27" s="835"/>
      <c r="J27" s="836"/>
      <c r="K27" s="836"/>
      <c r="L27" s="836"/>
      <c r="M27" s="837"/>
      <c r="N27" s="835"/>
      <c r="O27" s="836"/>
      <c r="P27" s="836"/>
      <c r="Q27" s="836"/>
      <c r="R27" s="836"/>
      <c r="S27" s="836"/>
      <c r="T27" s="837"/>
      <c r="U27" s="835" t="s">
        <v>165</v>
      </c>
      <c r="V27" s="836"/>
      <c r="W27" s="837"/>
      <c r="X27" s="1005"/>
      <c r="Y27" s="1006"/>
      <c r="Z27" s="1007"/>
      <c r="AA27" s="900"/>
      <c r="AB27" s="901"/>
      <c r="AC27" s="439" t="s">
        <v>24</v>
      </c>
      <c r="AD27" s="901"/>
      <c r="AE27" s="913"/>
      <c r="AF27" s="455" t="s">
        <v>166</v>
      </c>
      <c r="AG27" s="456"/>
      <c r="AH27" s="966"/>
      <c r="AI27" s="967"/>
      <c r="AJ27" s="968"/>
      <c r="AK27" s="984"/>
      <c r="AL27" s="985"/>
      <c r="AM27" s="985"/>
      <c r="AN27" s="986"/>
      <c r="AO27" s="11"/>
    </row>
    <row r="28" spans="1:51" ht="18" customHeight="1">
      <c r="A28" s="434"/>
      <c r="B28" s="995"/>
      <c r="C28" s="996"/>
      <c r="D28" s="996"/>
      <c r="E28" s="445"/>
      <c r="F28" s="832"/>
      <c r="G28" s="833"/>
      <c r="H28" s="834"/>
      <c r="I28" s="835"/>
      <c r="J28" s="836"/>
      <c r="K28" s="836"/>
      <c r="L28" s="836"/>
      <c r="M28" s="837"/>
      <c r="N28" s="835"/>
      <c r="O28" s="836"/>
      <c r="P28" s="836"/>
      <c r="Q28" s="836"/>
      <c r="R28" s="836"/>
      <c r="S28" s="836"/>
      <c r="T28" s="837"/>
      <c r="U28" s="835" t="s">
        <v>165</v>
      </c>
      <c r="V28" s="836"/>
      <c r="W28" s="837"/>
      <c r="X28" s="861"/>
      <c r="Y28" s="862"/>
      <c r="Z28" s="863"/>
      <c r="AA28" s="446"/>
      <c r="AB28" s="447"/>
      <c r="AC28" s="439" t="s">
        <v>24</v>
      </c>
      <c r="AD28" s="457"/>
      <c r="AE28" s="458"/>
      <c r="AF28" s="455"/>
      <c r="AG28" s="456"/>
      <c r="AH28" s="966"/>
      <c r="AI28" s="967"/>
      <c r="AJ28" s="968"/>
      <c r="AK28" s="984"/>
      <c r="AL28" s="985"/>
      <c r="AM28" s="985"/>
      <c r="AN28" s="986"/>
      <c r="AO28" s="11"/>
    </row>
    <row r="29" spans="1:51" ht="18" customHeight="1">
      <c r="A29" s="434"/>
      <c r="B29" s="995"/>
      <c r="C29" s="996"/>
      <c r="D29" s="996"/>
      <c r="E29" s="445"/>
      <c r="F29" s="832"/>
      <c r="G29" s="833"/>
      <c r="H29" s="834"/>
      <c r="I29" s="835"/>
      <c r="J29" s="836"/>
      <c r="K29" s="836"/>
      <c r="L29" s="836"/>
      <c r="M29" s="837"/>
      <c r="N29" s="835"/>
      <c r="O29" s="836"/>
      <c r="P29" s="836"/>
      <c r="Q29" s="836"/>
      <c r="R29" s="836"/>
      <c r="S29" s="836"/>
      <c r="T29" s="837"/>
      <c r="U29" s="835" t="s">
        <v>165</v>
      </c>
      <c r="V29" s="836"/>
      <c r="W29" s="837"/>
      <c r="X29" s="861"/>
      <c r="Y29" s="862"/>
      <c r="Z29" s="863"/>
      <c r="AA29" s="446"/>
      <c r="AB29" s="447"/>
      <c r="AC29" s="439" t="s">
        <v>24</v>
      </c>
      <c r="AD29" s="457"/>
      <c r="AE29" s="458"/>
      <c r="AF29" s="455"/>
      <c r="AG29" s="456"/>
      <c r="AH29" s="966"/>
      <c r="AI29" s="967"/>
      <c r="AJ29" s="968"/>
      <c r="AK29" s="984"/>
      <c r="AL29" s="985"/>
      <c r="AM29" s="985"/>
      <c r="AN29" s="986"/>
      <c r="AO29" s="11"/>
    </row>
    <row r="30" spans="1:51" ht="18" customHeight="1">
      <c r="A30" s="434"/>
      <c r="B30" s="995"/>
      <c r="C30" s="996"/>
      <c r="D30" s="996"/>
      <c r="E30" s="445"/>
      <c r="F30" s="832"/>
      <c r="G30" s="833"/>
      <c r="H30" s="834"/>
      <c r="I30" s="835"/>
      <c r="J30" s="836"/>
      <c r="K30" s="836"/>
      <c r="L30" s="836"/>
      <c r="M30" s="837"/>
      <c r="N30" s="835"/>
      <c r="O30" s="836"/>
      <c r="P30" s="836"/>
      <c r="Q30" s="836"/>
      <c r="R30" s="836"/>
      <c r="S30" s="836"/>
      <c r="T30" s="837"/>
      <c r="U30" s="835" t="s">
        <v>165</v>
      </c>
      <c r="V30" s="836"/>
      <c r="W30" s="837"/>
      <c r="X30" s="861"/>
      <c r="Y30" s="862"/>
      <c r="Z30" s="863"/>
      <c r="AA30" s="446"/>
      <c r="AB30" s="447"/>
      <c r="AC30" s="439" t="s">
        <v>24</v>
      </c>
      <c r="AD30" s="457"/>
      <c r="AE30" s="458"/>
      <c r="AF30" s="455"/>
      <c r="AG30" s="456"/>
      <c r="AH30" s="966"/>
      <c r="AI30" s="967"/>
      <c r="AJ30" s="968"/>
      <c r="AK30" s="984"/>
      <c r="AL30" s="985"/>
      <c r="AM30" s="985"/>
      <c r="AN30" s="986"/>
      <c r="AO30" s="11"/>
    </row>
    <row r="31" spans="1:51" ht="18" customHeight="1">
      <c r="A31" s="434"/>
      <c r="B31" s="997"/>
      <c r="C31" s="998"/>
      <c r="D31" s="998"/>
      <c r="E31" s="445"/>
      <c r="F31" s="832"/>
      <c r="G31" s="833"/>
      <c r="H31" s="834"/>
      <c r="I31" s="835"/>
      <c r="J31" s="836"/>
      <c r="K31" s="836"/>
      <c r="L31" s="836"/>
      <c r="M31" s="837"/>
      <c r="N31" s="835"/>
      <c r="O31" s="836"/>
      <c r="P31" s="836"/>
      <c r="Q31" s="836"/>
      <c r="R31" s="836"/>
      <c r="S31" s="836"/>
      <c r="T31" s="837"/>
      <c r="U31" s="835" t="s">
        <v>165</v>
      </c>
      <c r="V31" s="836"/>
      <c r="W31" s="837"/>
      <c r="X31" s="990"/>
      <c r="Y31" s="991"/>
      <c r="Z31" s="992"/>
      <c r="AA31" s="446"/>
      <c r="AB31" s="447"/>
      <c r="AC31" s="440" t="s">
        <v>24</v>
      </c>
      <c r="AD31" s="457"/>
      <c r="AE31" s="458"/>
      <c r="AF31" s="459"/>
      <c r="AG31" s="460"/>
      <c r="AH31" s="975"/>
      <c r="AI31" s="976"/>
      <c r="AJ31" s="977"/>
      <c r="AK31" s="984"/>
      <c r="AL31" s="985"/>
      <c r="AM31" s="985"/>
      <c r="AN31" s="986"/>
      <c r="AO31" s="11"/>
    </row>
    <row r="32" spans="1:51" ht="18" customHeight="1">
      <c r="A32" s="434"/>
      <c r="B32" s="993" t="s">
        <v>469</v>
      </c>
      <c r="C32" s="994"/>
      <c r="D32" s="994"/>
      <c r="E32" s="448"/>
      <c r="F32" s="866"/>
      <c r="G32" s="867"/>
      <c r="H32" s="868"/>
      <c r="I32" s="753"/>
      <c r="J32" s="754"/>
      <c r="K32" s="754"/>
      <c r="L32" s="754"/>
      <c r="M32" s="755"/>
      <c r="N32" s="753"/>
      <c r="O32" s="754"/>
      <c r="P32" s="754"/>
      <c r="Q32" s="754"/>
      <c r="R32" s="754"/>
      <c r="S32" s="754"/>
      <c r="T32" s="755"/>
      <c r="U32" s="753" t="s">
        <v>165</v>
      </c>
      <c r="V32" s="754"/>
      <c r="W32" s="755"/>
      <c r="X32" s="999"/>
      <c r="Y32" s="1000"/>
      <c r="Z32" s="1001"/>
      <c r="AA32" s="865"/>
      <c r="AB32" s="859"/>
      <c r="AC32" s="441" t="s">
        <v>24</v>
      </c>
      <c r="AD32" s="859"/>
      <c r="AE32" s="860"/>
      <c r="AF32" s="461" t="s">
        <v>67</v>
      </c>
      <c r="AG32" s="462"/>
      <c r="AH32" s="1002"/>
      <c r="AI32" s="1003"/>
      <c r="AJ32" s="1004"/>
      <c r="AK32" s="984"/>
      <c r="AL32" s="985"/>
      <c r="AM32" s="985"/>
      <c r="AN32" s="986"/>
      <c r="AO32" s="11"/>
    </row>
    <row r="33" spans="1:41" ht="18" customHeight="1">
      <c r="A33" s="434"/>
      <c r="B33" s="995"/>
      <c r="C33" s="996"/>
      <c r="D33" s="996"/>
      <c r="E33" s="449"/>
      <c r="F33" s="832"/>
      <c r="G33" s="833"/>
      <c r="H33" s="834"/>
      <c r="I33" s="835"/>
      <c r="J33" s="836"/>
      <c r="K33" s="836"/>
      <c r="L33" s="836"/>
      <c r="M33" s="837"/>
      <c r="N33" s="835"/>
      <c r="O33" s="836"/>
      <c r="P33" s="836"/>
      <c r="Q33" s="836"/>
      <c r="R33" s="836"/>
      <c r="S33" s="836"/>
      <c r="T33" s="837"/>
      <c r="U33" s="835"/>
      <c r="V33" s="836"/>
      <c r="W33" s="837"/>
      <c r="X33" s="969"/>
      <c r="Y33" s="970"/>
      <c r="Z33" s="971"/>
      <c r="AA33" s="450"/>
      <c r="AB33" s="451"/>
      <c r="AC33" s="439" t="s">
        <v>24</v>
      </c>
      <c r="AD33" s="463"/>
      <c r="AE33" s="464"/>
      <c r="AF33" s="417"/>
      <c r="AG33" s="465"/>
      <c r="AH33" s="966"/>
      <c r="AI33" s="967"/>
      <c r="AJ33" s="968"/>
      <c r="AK33" s="984"/>
      <c r="AL33" s="985"/>
      <c r="AM33" s="985"/>
      <c r="AN33" s="986"/>
      <c r="AO33" s="11"/>
    </row>
    <row r="34" spans="1:41" ht="18" customHeight="1">
      <c r="A34" s="434"/>
      <c r="B34" s="995"/>
      <c r="C34" s="996"/>
      <c r="D34" s="996"/>
      <c r="E34" s="452"/>
      <c r="F34" s="832"/>
      <c r="G34" s="833"/>
      <c r="H34" s="834"/>
      <c r="I34" s="835"/>
      <c r="J34" s="836"/>
      <c r="K34" s="836"/>
      <c r="L34" s="836"/>
      <c r="M34" s="837"/>
      <c r="N34" s="835"/>
      <c r="O34" s="836"/>
      <c r="P34" s="836"/>
      <c r="Q34" s="836"/>
      <c r="R34" s="836"/>
      <c r="S34" s="836"/>
      <c r="T34" s="837"/>
      <c r="U34" s="835"/>
      <c r="V34" s="836"/>
      <c r="W34" s="837"/>
      <c r="X34" s="969"/>
      <c r="Y34" s="970"/>
      <c r="Z34" s="971"/>
      <c r="AA34" s="453"/>
      <c r="AB34" s="443"/>
      <c r="AC34" s="439" t="s">
        <v>24</v>
      </c>
      <c r="AD34" s="466"/>
      <c r="AE34" s="467"/>
      <c r="AF34" s="455"/>
      <c r="AG34" s="465"/>
      <c r="AH34" s="966"/>
      <c r="AI34" s="967"/>
      <c r="AJ34" s="968"/>
      <c r="AK34" s="984"/>
      <c r="AL34" s="985"/>
      <c r="AM34" s="985"/>
      <c r="AN34" s="986"/>
      <c r="AO34" s="11"/>
    </row>
    <row r="35" spans="1:41" ht="18" customHeight="1">
      <c r="A35" s="434"/>
      <c r="B35" s="995"/>
      <c r="C35" s="996"/>
      <c r="D35" s="996"/>
      <c r="E35" s="452"/>
      <c r="F35" s="832"/>
      <c r="G35" s="833"/>
      <c r="H35" s="834"/>
      <c r="I35" s="835"/>
      <c r="J35" s="836"/>
      <c r="K35" s="836"/>
      <c r="L35" s="836"/>
      <c r="M35" s="837"/>
      <c r="N35" s="835"/>
      <c r="O35" s="836"/>
      <c r="P35" s="836"/>
      <c r="Q35" s="836"/>
      <c r="R35" s="836"/>
      <c r="S35" s="836"/>
      <c r="T35" s="837"/>
      <c r="U35" s="835"/>
      <c r="V35" s="836"/>
      <c r="W35" s="837"/>
      <c r="X35" s="969"/>
      <c r="Y35" s="970"/>
      <c r="Z35" s="971"/>
      <c r="AA35" s="453"/>
      <c r="AB35" s="443"/>
      <c r="AC35" s="439" t="s">
        <v>24</v>
      </c>
      <c r="AD35" s="466"/>
      <c r="AE35" s="467"/>
      <c r="AF35" s="468"/>
      <c r="AG35" s="456"/>
      <c r="AH35" s="966"/>
      <c r="AI35" s="967"/>
      <c r="AJ35" s="968"/>
      <c r="AK35" s="984"/>
      <c r="AL35" s="985"/>
      <c r="AM35" s="985"/>
      <c r="AN35" s="986"/>
      <c r="AO35" s="11"/>
    </row>
    <row r="36" spans="1:41" ht="18" customHeight="1">
      <c r="A36" s="434"/>
      <c r="B36" s="997"/>
      <c r="C36" s="998"/>
      <c r="D36" s="998"/>
      <c r="E36" s="454"/>
      <c r="F36" s="832"/>
      <c r="G36" s="833"/>
      <c r="H36" s="834"/>
      <c r="I36" s="835"/>
      <c r="J36" s="836"/>
      <c r="K36" s="836"/>
      <c r="L36" s="836"/>
      <c r="M36" s="837"/>
      <c r="N36" s="835"/>
      <c r="O36" s="836"/>
      <c r="P36" s="836"/>
      <c r="Q36" s="836"/>
      <c r="R36" s="836"/>
      <c r="S36" s="836"/>
      <c r="T36" s="837"/>
      <c r="U36" s="835"/>
      <c r="V36" s="836"/>
      <c r="W36" s="837"/>
      <c r="X36" s="972"/>
      <c r="Y36" s="973"/>
      <c r="Z36" s="974"/>
      <c r="AA36" s="450"/>
      <c r="AB36" s="451"/>
      <c r="AC36" s="440" t="s">
        <v>24</v>
      </c>
      <c r="AD36" s="463"/>
      <c r="AE36" s="464"/>
      <c r="AF36" s="469"/>
      <c r="AG36" s="465"/>
      <c r="AH36" s="975"/>
      <c r="AI36" s="976"/>
      <c r="AJ36" s="977"/>
      <c r="AK36" s="987"/>
      <c r="AL36" s="988"/>
      <c r="AM36" s="988"/>
      <c r="AN36" s="989"/>
      <c r="AO36" s="11"/>
    </row>
    <row r="37" spans="1:41" ht="18" customHeight="1">
      <c r="A37" s="756" t="s">
        <v>36</v>
      </c>
      <c r="B37" s="757"/>
      <c r="C37" s="757"/>
      <c r="D37" s="758"/>
      <c r="E37" s="846"/>
      <c r="F37" s="847"/>
      <c r="G37" s="847"/>
      <c r="H37" s="848"/>
      <c r="I37" s="424"/>
      <c r="J37" s="424"/>
      <c r="K37" s="425"/>
      <c r="L37" s="68"/>
      <c r="M37" s="426"/>
      <c r="N37" s="426"/>
      <c r="O37" s="68"/>
      <c r="P37" s="426"/>
      <c r="Q37" s="426"/>
      <c r="R37" s="426"/>
      <c r="S37" s="426"/>
      <c r="T37" s="426"/>
      <c r="U37" s="426"/>
      <c r="V37" s="68"/>
      <c r="W37" s="426"/>
      <c r="X37" s="426"/>
      <c r="Y37" s="427"/>
      <c r="Z37" s="427"/>
      <c r="AA37" s="426"/>
      <c r="AB37" s="428"/>
      <c r="AC37" s="426"/>
      <c r="AD37" s="425"/>
      <c r="AE37" s="428"/>
      <c r="AF37" s="427"/>
      <c r="AG37" s="429"/>
      <c r="AH37" s="430"/>
      <c r="AI37" s="431"/>
      <c r="AJ37" s="430"/>
      <c r="AK37" s="425"/>
      <c r="AL37" s="432"/>
      <c r="AM37" s="432"/>
      <c r="AN37" s="433"/>
      <c r="AO37" s="11"/>
    </row>
    <row r="38" spans="1:41" s="25" customFormat="1" ht="21.95" customHeight="1">
      <c r="A38" s="803" t="s">
        <v>43</v>
      </c>
      <c r="B38" s="804"/>
      <c r="C38" s="804"/>
      <c r="D38" s="804"/>
      <c r="E38" s="804"/>
      <c r="F38" s="804"/>
      <c r="G38" s="804"/>
      <c r="H38" s="804"/>
      <c r="I38" s="804"/>
      <c r="J38" s="804"/>
      <c r="K38" s="804"/>
      <c r="L38" s="804"/>
      <c r="M38" s="804"/>
      <c r="N38" s="864"/>
      <c r="O38" s="849" t="s">
        <v>66</v>
      </c>
      <c r="P38" s="850"/>
      <c r="Q38" s="850"/>
      <c r="R38" s="961" t="s">
        <v>161</v>
      </c>
      <c r="S38" s="962"/>
      <c r="T38" s="22"/>
      <c r="U38" s="22"/>
      <c r="V38" s="22"/>
      <c r="W38" s="22"/>
      <c r="X38" s="22"/>
      <c r="Y38" s="55"/>
      <c r="Z38" s="68"/>
      <c r="AA38" s="13"/>
      <c r="AB38" s="69"/>
      <c r="AC38" s="16"/>
      <c r="AD38" s="16"/>
      <c r="AE38" s="26"/>
      <c r="AF38" s="107"/>
      <c r="AG38" s="16"/>
      <c r="AH38" s="26"/>
      <c r="AI38" s="27"/>
      <c r="AJ38" s="27"/>
      <c r="AK38" s="24"/>
      <c r="AL38" s="27"/>
      <c r="AM38" s="27"/>
      <c r="AN38" s="31"/>
      <c r="AO38" s="24"/>
    </row>
    <row r="39" spans="1:41" s="25" customFormat="1" ht="21" customHeight="1">
      <c r="A39" s="74"/>
      <c r="B39" s="963" t="s">
        <v>44</v>
      </c>
      <c r="C39" s="964"/>
      <c r="D39" s="964"/>
      <c r="E39" s="965"/>
      <c r="F39" s="963" t="s">
        <v>45</v>
      </c>
      <c r="G39" s="964"/>
      <c r="H39" s="964"/>
      <c r="I39" s="964"/>
      <c r="J39" s="964"/>
      <c r="K39" s="964"/>
      <c r="L39" s="964"/>
      <c r="M39" s="964"/>
      <c r="N39" s="964"/>
      <c r="O39" s="964"/>
      <c r="P39" s="964"/>
      <c r="Q39" s="965"/>
      <c r="R39" s="963" t="s">
        <v>46</v>
      </c>
      <c r="S39" s="964"/>
      <c r="T39" s="964"/>
      <c r="U39" s="965"/>
      <c r="V39" s="963" t="s">
        <v>47</v>
      </c>
      <c r="W39" s="964"/>
      <c r="X39" s="964"/>
      <c r="Y39" s="965"/>
      <c r="Z39" s="925" t="s">
        <v>143</v>
      </c>
      <c r="AA39" s="926"/>
      <c r="AB39" s="927"/>
      <c r="AC39" s="978" t="s">
        <v>426</v>
      </c>
      <c r="AD39" s="979"/>
      <c r="AE39" s="979"/>
      <c r="AF39" s="979"/>
      <c r="AG39" s="979"/>
      <c r="AH39" s="979"/>
      <c r="AI39" s="979"/>
      <c r="AJ39" s="979"/>
      <c r="AK39" s="979"/>
      <c r="AL39" s="979"/>
      <c r="AM39" s="979"/>
      <c r="AN39" s="980"/>
      <c r="AO39" s="24"/>
    </row>
    <row r="40" spans="1:41" s="25" customFormat="1" ht="18" customHeight="1">
      <c r="A40" s="74"/>
      <c r="B40" s="954" t="s">
        <v>470</v>
      </c>
      <c r="C40" s="955"/>
      <c r="D40" s="955"/>
      <c r="E40" s="956"/>
      <c r="F40" s="957"/>
      <c r="G40" s="955"/>
      <c r="H40" s="955"/>
      <c r="I40" s="955"/>
      <c r="J40" s="955"/>
      <c r="K40" s="955"/>
      <c r="L40" s="955"/>
      <c r="M40" s="955"/>
      <c r="N40" s="955"/>
      <c r="O40" s="955"/>
      <c r="P40" s="955"/>
      <c r="Q40" s="956"/>
      <c r="R40" s="954"/>
      <c r="S40" s="955"/>
      <c r="T40" s="955"/>
      <c r="U40" s="956"/>
      <c r="V40" s="957"/>
      <c r="W40" s="955"/>
      <c r="X40" s="955"/>
      <c r="Y40" s="955"/>
      <c r="Z40" s="958"/>
      <c r="AA40" s="959"/>
      <c r="AB40" s="960"/>
      <c r="AC40" s="978"/>
      <c r="AD40" s="979"/>
      <c r="AE40" s="979"/>
      <c r="AF40" s="979"/>
      <c r="AG40" s="979"/>
      <c r="AH40" s="979"/>
      <c r="AI40" s="979"/>
      <c r="AJ40" s="979"/>
      <c r="AK40" s="979"/>
      <c r="AL40" s="979"/>
      <c r="AM40" s="979"/>
      <c r="AN40" s="980"/>
      <c r="AO40" s="24"/>
    </row>
    <row r="41" spans="1:41" s="25" customFormat="1" ht="18" customHeight="1">
      <c r="A41" s="74"/>
      <c r="B41" s="840" t="s">
        <v>471</v>
      </c>
      <c r="C41" s="841"/>
      <c r="D41" s="841"/>
      <c r="E41" s="842"/>
      <c r="F41" s="843"/>
      <c r="G41" s="844"/>
      <c r="H41" s="844"/>
      <c r="I41" s="844"/>
      <c r="J41" s="844"/>
      <c r="K41" s="844"/>
      <c r="L41" s="844"/>
      <c r="M41" s="844"/>
      <c r="N41" s="844"/>
      <c r="O41" s="844"/>
      <c r="P41" s="844"/>
      <c r="Q41" s="845"/>
      <c r="R41" s="840"/>
      <c r="S41" s="841"/>
      <c r="T41" s="841"/>
      <c r="U41" s="842"/>
      <c r="V41" s="843"/>
      <c r="W41" s="844"/>
      <c r="X41" s="844"/>
      <c r="Y41" s="845"/>
      <c r="Z41" s="785"/>
      <c r="AA41" s="786"/>
      <c r="AB41" s="787"/>
      <c r="AC41" s="978"/>
      <c r="AD41" s="979"/>
      <c r="AE41" s="979"/>
      <c r="AF41" s="979"/>
      <c r="AG41" s="979"/>
      <c r="AH41" s="979"/>
      <c r="AI41" s="979"/>
      <c r="AJ41" s="979"/>
      <c r="AK41" s="979"/>
      <c r="AL41" s="979"/>
      <c r="AM41" s="979"/>
      <c r="AN41" s="980"/>
      <c r="AO41" s="24"/>
    </row>
    <row r="42" spans="1:41" s="25" customFormat="1" ht="18" customHeight="1">
      <c r="A42" s="75"/>
      <c r="B42" s="840" t="s">
        <v>472</v>
      </c>
      <c r="C42" s="841"/>
      <c r="D42" s="841"/>
      <c r="E42" s="842"/>
      <c r="F42" s="856"/>
      <c r="G42" s="857"/>
      <c r="H42" s="857"/>
      <c r="I42" s="857"/>
      <c r="J42" s="857"/>
      <c r="K42" s="857"/>
      <c r="L42" s="857"/>
      <c r="M42" s="857"/>
      <c r="N42" s="857"/>
      <c r="O42" s="857"/>
      <c r="P42" s="857"/>
      <c r="Q42" s="858"/>
      <c r="R42" s="840"/>
      <c r="S42" s="841"/>
      <c r="T42" s="841"/>
      <c r="U42" s="842"/>
      <c r="V42" s="856"/>
      <c r="W42" s="857"/>
      <c r="X42" s="857"/>
      <c r="Y42" s="858"/>
      <c r="Z42" s="770"/>
      <c r="AA42" s="771"/>
      <c r="AB42" s="772"/>
      <c r="AC42" s="981"/>
      <c r="AD42" s="982"/>
      <c r="AE42" s="982"/>
      <c r="AF42" s="982"/>
      <c r="AG42" s="982"/>
      <c r="AH42" s="982"/>
      <c r="AI42" s="982"/>
      <c r="AJ42" s="982"/>
      <c r="AK42" s="982"/>
      <c r="AL42" s="982"/>
      <c r="AM42" s="982"/>
      <c r="AN42" s="983"/>
      <c r="AO42" s="24"/>
    </row>
    <row r="43" spans="1:41" s="25" customFormat="1" ht="17.25" customHeight="1">
      <c r="A43" s="803" t="s">
        <v>473</v>
      </c>
      <c r="B43" s="804"/>
      <c r="C43" s="804"/>
      <c r="D43" s="804"/>
      <c r="E43" s="804"/>
      <c r="F43" s="804"/>
      <c r="G43" s="804"/>
      <c r="H43" s="804"/>
      <c r="I43" s="804"/>
      <c r="J43" s="804"/>
      <c r="K43" s="804"/>
      <c r="L43" s="804"/>
      <c r="M43" s="804"/>
      <c r="N43" s="804"/>
      <c r="O43" s="804"/>
      <c r="P43" s="804"/>
      <c r="Q43" s="804"/>
      <c r="R43" s="804"/>
      <c r="S43" s="804"/>
      <c r="T43" s="804"/>
      <c r="U43" s="804"/>
      <c r="V43" s="804"/>
      <c r="W43" s="804"/>
      <c r="X43" s="804"/>
      <c r="Y43" s="804"/>
      <c r="Z43" s="804"/>
      <c r="AA43" s="804"/>
      <c r="AB43" s="804"/>
      <c r="AC43" s="804"/>
      <c r="AD43" s="804"/>
      <c r="AE43" s="804"/>
      <c r="AF43" s="804"/>
      <c r="AG43" s="804"/>
      <c r="AH43" s="804"/>
      <c r="AI43" s="804"/>
      <c r="AJ43" s="804"/>
      <c r="AK43" s="804"/>
      <c r="AL43" s="804"/>
      <c r="AM43" s="804"/>
      <c r="AN43" s="805"/>
      <c r="AO43" s="24"/>
    </row>
    <row r="44" spans="1:41" s="25" customFormat="1" ht="21.75" customHeight="1">
      <c r="A44" s="76"/>
      <c r="B44" s="854" t="s">
        <v>66</v>
      </c>
      <c r="C44" s="855"/>
      <c r="D44" s="809" t="s">
        <v>48</v>
      </c>
      <c r="E44" s="810"/>
      <c r="F44" s="810"/>
      <c r="G44" s="811"/>
      <c r="H44" s="838"/>
      <c r="I44" s="816"/>
      <c r="J44" s="816"/>
      <c r="K44" s="816"/>
      <c r="L44" s="816"/>
      <c r="M44" s="816"/>
      <c r="N44" s="839"/>
      <c r="O44" s="52" t="s">
        <v>49</v>
      </c>
      <c r="P44" s="23"/>
      <c r="Q44" s="53"/>
      <c r="R44" s="815"/>
      <c r="S44" s="816"/>
      <c r="T44" s="816"/>
      <c r="U44" s="816"/>
      <c r="V44" s="816"/>
      <c r="W44" s="817" t="s">
        <v>143</v>
      </c>
      <c r="X44" s="818"/>
      <c r="Y44" s="819"/>
      <c r="Z44" s="823" t="s">
        <v>428</v>
      </c>
      <c r="AA44" s="824"/>
      <c r="AB44" s="824"/>
      <c r="AC44" s="824"/>
      <c r="AD44" s="824"/>
      <c r="AE44" s="824"/>
      <c r="AF44" s="824"/>
      <c r="AG44" s="824"/>
      <c r="AH44" s="824"/>
      <c r="AI44" s="824"/>
      <c r="AJ44" s="824"/>
      <c r="AK44" s="824"/>
      <c r="AL44" s="824"/>
      <c r="AM44" s="824"/>
      <c r="AN44" s="825"/>
      <c r="AO44" s="24"/>
    </row>
    <row r="45" spans="1:41" s="25" customFormat="1" ht="18" customHeight="1">
      <c r="A45" s="77"/>
      <c r="B45" s="820" t="s">
        <v>97</v>
      </c>
      <c r="C45" s="821"/>
      <c r="D45" s="812" t="s">
        <v>50</v>
      </c>
      <c r="E45" s="813"/>
      <c r="F45" s="813"/>
      <c r="G45" s="814"/>
      <c r="H45" s="799"/>
      <c r="I45" s="800"/>
      <c r="J45" s="800"/>
      <c r="K45" s="800"/>
      <c r="L45" s="800"/>
      <c r="M45" s="800"/>
      <c r="N45" s="800"/>
      <c r="O45" s="800"/>
      <c r="P45" s="800"/>
      <c r="Q45" s="800"/>
      <c r="R45" s="800"/>
      <c r="S45" s="800"/>
      <c r="T45" s="800"/>
      <c r="U45" s="800"/>
      <c r="V45" s="801"/>
      <c r="W45" s="770"/>
      <c r="X45" s="771"/>
      <c r="Y45" s="772"/>
      <c r="Z45" s="826"/>
      <c r="AA45" s="827"/>
      <c r="AB45" s="827"/>
      <c r="AC45" s="827"/>
      <c r="AD45" s="827"/>
      <c r="AE45" s="827"/>
      <c r="AF45" s="827"/>
      <c r="AG45" s="827"/>
      <c r="AH45" s="827"/>
      <c r="AI45" s="827"/>
      <c r="AJ45" s="827"/>
      <c r="AK45" s="827"/>
      <c r="AL45" s="827"/>
      <c r="AM45" s="827"/>
      <c r="AN45" s="828"/>
      <c r="AO45" s="24"/>
    </row>
    <row r="46" spans="1:41" ht="18" customHeight="1">
      <c r="A46" s="767" t="s">
        <v>474</v>
      </c>
      <c r="B46" s="768"/>
      <c r="C46" s="768"/>
      <c r="D46" s="768"/>
      <c r="E46" s="768"/>
      <c r="F46" s="768"/>
      <c r="G46" s="768"/>
      <c r="H46" s="768"/>
      <c r="I46" s="768"/>
      <c r="J46" s="768"/>
      <c r="K46" s="768"/>
      <c r="L46" s="768"/>
      <c r="M46" s="768"/>
      <c r="N46" s="768"/>
      <c r="O46" s="768"/>
      <c r="P46" s="768"/>
      <c r="Q46" s="768"/>
      <c r="R46" s="768"/>
      <c r="S46" s="768"/>
      <c r="T46" s="768"/>
      <c r="U46" s="768"/>
      <c r="V46" s="768"/>
      <c r="W46" s="768"/>
      <c r="X46" s="768"/>
      <c r="Y46" s="768"/>
      <c r="Z46" s="768"/>
      <c r="AA46" s="768"/>
      <c r="AB46" s="768"/>
      <c r="AC46" s="768"/>
      <c r="AD46" s="768"/>
      <c r="AE46" s="768"/>
      <c r="AF46" s="768"/>
      <c r="AG46" s="768"/>
      <c r="AH46" s="768"/>
      <c r="AI46" s="768"/>
      <c r="AJ46" s="768"/>
      <c r="AK46" s="768"/>
      <c r="AL46" s="768"/>
      <c r="AM46" s="768"/>
      <c r="AN46" s="769"/>
      <c r="AO46" s="11"/>
    </row>
    <row r="47" spans="1:41" ht="21.95" customHeight="1">
      <c r="A47" s="470"/>
      <c r="B47" s="851" t="s">
        <v>29</v>
      </c>
      <c r="C47" s="852"/>
      <c r="D47" s="852"/>
      <c r="E47" s="853"/>
      <c r="F47" s="936" t="s">
        <v>30</v>
      </c>
      <c r="G47" s="937"/>
      <c r="H47" s="937"/>
      <c r="I47" s="937"/>
      <c r="J47" s="937"/>
      <c r="K47" s="937"/>
      <c r="L47" s="938"/>
      <c r="M47" s="851" t="s">
        <v>7</v>
      </c>
      <c r="N47" s="852"/>
      <c r="O47" s="852"/>
      <c r="P47" s="853"/>
      <c r="Q47" s="939" t="s">
        <v>22</v>
      </c>
      <c r="R47" s="940"/>
      <c r="S47" s="941"/>
      <c r="T47" s="851" t="s">
        <v>130</v>
      </c>
      <c r="U47" s="852"/>
      <c r="V47" s="852"/>
      <c r="W47" s="852"/>
      <c r="X47" s="853"/>
      <c r="Y47" s="106" t="s">
        <v>14</v>
      </c>
      <c r="Z47" s="788" t="s">
        <v>143</v>
      </c>
      <c r="AA47" s="789"/>
      <c r="AB47" s="790"/>
      <c r="AC47" s="791" t="s">
        <v>428</v>
      </c>
      <c r="AD47" s="792"/>
      <c r="AE47" s="792"/>
      <c r="AF47" s="792"/>
      <c r="AG47" s="792"/>
      <c r="AH47" s="792"/>
      <c r="AI47" s="792"/>
      <c r="AJ47" s="792"/>
      <c r="AK47" s="792"/>
      <c r="AL47" s="792"/>
      <c r="AM47" s="792"/>
      <c r="AN47" s="793"/>
      <c r="AO47" s="11"/>
    </row>
    <row r="48" spans="1:41" ht="18" customHeight="1">
      <c r="A48" s="470"/>
      <c r="B48" s="829"/>
      <c r="C48" s="830"/>
      <c r="D48" s="830"/>
      <c r="E48" s="831"/>
      <c r="F48" s="806"/>
      <c r="G48" s="807"/>
      <c r="H48" s="807"/>
      <c r="I48" s="807"/>
      <c r="J48" s="807"/>
      <c r="K48" s="807"/>
      <c r="L48" s="808"/>
      <c r="M48" s="806"/>
      <c r="N48" s="807"/>
      <c r="O48" s="807"/>
      <c r="P48" s="808"/>
      <c r="Q48" s="930"/>
      <c r="R48" s="931"/>
      <c r="S48" s="932"/>
      <c r="T48" s="952"/>
      <c r="U48" s="953"/>
      <c r="V48" s="138" t="s">
        <v>24</v>
      </c>
      <c r="W48" s="780"/>
      <c r="X48" s="780"/>
      <c r="Y48" s="462" t="s">
        <v>37</v>
      </c>
      <c r="Z48" s="781"/>
      <c r="AA48" s="782"/>
      <c r="AB48" s="783"/>
      <c r="AC48" s="791"/>
      <c r="AD48" s="792"/>
      <c r="AE48" s="792"/>
      <c r="AF48" s="792"/>
      <c r="AG48" s="792"/>
      <c r="AH48" s="792"/>
      <c r="AI48" s="792"/>
      <c r="AJ48" s="792"/>
      <c r="AK48" s="792"/>
      <c r="AL48" s="792"/>
      <c r="AM48" s="792"/>
      <c r="AN48" s="793"/>
      <c r="AO48" s="11"/>
    </row>
    <row r="49" spans="1:41" ht="18" customHeight="1">
      <c r="A49" s="470"/>
      <c r="B49" s="806"/>
      <c r="C49" s="807"/>
      <c r="D49" s="807"/>
      <c r="E49" s="808"/>
      <c r="F49" s="806"/>
      <c r="G49" s="807"/>
      <c r="H49" s="807"/>
      <c r="I49" s="807"/>
      <c r="J49" s="807"/>
      <c r="K49" s="807"/>
      <c r="L49" s="808"/>
      <c r="M49" s="806"/>
      <c r="N49" s="807"/>
      <c r="O49" s="807"/>
      <c r="P49" s="808"/>
      <c r="Q49" s="806"/>
      <c r="R49" s="807"/>
      <c r="S49" s="808"/>
      <c r="T49" s="822"/>
      <c r="U49" s="784"/>
      <c r="V49" s="139" t="s">
        <v>24</v>
      </c>
      <c r="W49" s="784"/>
      <c r="X49" s="784"/>
      <c r="Y49" s="456" t="s">
        <v>37</v>
      </c>
      <c r="Z49" s="785"/>
      <c r="AA49" s="786"/>
      <c r="AB49" s="787"/>
      <c r="AC49" s="791"/>
      <c r="AD49" s="792"/>
      <c r="AE49" s="792"/>
      <c r="AF49" s="792"/>
      <c r="AG49" s="792"/>
      <c r="AH49" s="792"/>
      <c r="AI49" s="792"/>
      <c r="AJ49" s="792"/>
      <c r="AK49" s="792"/>
      <c r="AL49" s="792"/>
      <c r="AM49" s="792"/>
      <c r="AN49" s="793"/>
      <c r="AO49" s="11"/>
    </row>
    <row r="50" spans="1:41" ht="18" customHeight="1">
      <c r="A50" s="470"/>
      <c r="B50" s="806"/>
      <c r="C50" s="807"/>
      <c r="D50" s="807"/>
      <c r="E50" s="808"/>
      <c r="F50" s="806"/>
      <c r="G50" s="807"/>
      <c r="H50" s="807"/>
      <c r="I50" s="807"/>
      <c r="J50" s="807"/>
      <c r="K50" s="807"/>
      <c r="L50" s="808"/>
      <c r="M50" s="806"/>
      <c r="N50" s="807"/>
      <c r="O50" s="807"/>
      <c r="P50" s="808"/>
      <c r="Q50" s="806"/>
      <c r="R50" s="807"/>
      <c r="S50" s="808"/>
      <c r="T50" s="802"/>
      <c r="U50" s="773"/>
      <c r="V50" s="139" t="s">
        <v>24</v>
      </c>
      <c r="W50" s="773"/>
      <c r="X50" s="773"/>
      <c r="Y50" s="460" t="s">
        <v>37</v>
      </c>
      <c r="Z50" s="770"/>
      <c r="AA50" s="771"/>
      <c r="AB50" s="772"/>
      <c r="AC50" s="794"/>
      <c r="AD50" s="795"/>
      <c r="AE50" s="795"/>
      <c r="AF50" s="795"/>
      <c r="AG50" s="795"/>
      <c r="AH50" s="795"/>
      <c r="AI50" s="795"/>
      <c r="AJ50" s="795"/>
      <c r="AK50" s="795"/>
      <c r="AL50" s="795"/>
      <c r="AM50" s="795"/>
      <c r="AN50" s="796"/>
      <c r="AO50" s="11"/>
    </row>
    <row r="51" spans="1:41" s="25" customFormat="1" ht="18" customHeight="1" thickBot="1">
      <c r="A51" s="933" t="s">
        <v>423</v>
      </c>
      <c r="B51" s="934"/>
      <c r="C51" s="934"/>
      <c r="D51" s="934"/>
      <c r="E51" s="934"/>
      <c r="F51" s="934"/>
      <c r="G51" s="934"/>
      <c r="H51" s="934"/>
      <c r="I51" s="934"/>
      <c r="J51" s="934"/>
      <c r="K51" s="934"/>
      <c r="L51" s="934"/>
      <c r="M51" s="934"/>
      <c r="N51" s="934"/>
      <c r="O51" s="934"/>
      <c r="P51" s="934"/>
      <c r="Q51" s="934"/>
      <c r="R51" s="935"/>
      <c r="S51" s="925" t="s">
        <v>143</v>
      </c>
      <c r="T51" s="926"/>
      <c r="U51" s="927"/>
      <c r="V51" s="774" t="s">
        <v>430</v>
      </c>
      <c r="W51" s="775"/>
      <c r="X51" s="775"/>
      <c r="Y51" s="775"/>
      <c r="Z51" s="775"/>
      <c r="AA51" s="775"/>
      <c r="AB51" s="775"/>
      <c r="AC51" s="775"/>
      <c r="AD51" s="775"/>
      <c r="AE51" s="775"/>
      <c r="AF51" s="775"/>
      <c r="AG51" s="775"/>
      <c r="AH51" s="775"/>
      <c r="AI51" s="775"/>
      <c r="AJ51" s="775"/>
      <c r="AK51" s="775"/>
      <c r="AL51" s="775"/>
      <c r="AM51" s="775"/>
      <c r="AN51" s="776"/>
      <c r="AO51" s="24"/>
    </row>
    <row r="52" spans="1:41" s="25" customFormat="1" ht="19.5" customHeight="1" thickBot="1">
      <c r="A52" s="78"/>
      <c r="B52" s="32" t="s">
        <v>51</v>
      </c>
      <c r="C52" s="33"/>
      <c r="D52" s="33"/>
      <c r="E52" s="33"/>
      <c r="F52" s="34"/>
      <c r="G52" s="34"/>
      <c r="H52" s="56"/>
      <c r="I52" s="942" t="s">
        <v>161</v>
      </c>
      <c r="J52" s="943"/>
      <c r="K52" s="944"/>
      <c r="L52" s="945" t="s">
        <v>57</v>
      </c>
      <c r="M52" s="945"/>
      <c r="N52" s="945"/>
      <c r="O52" s="946" t="s">
        <v>167</v>
      </c>
      <c r="P52" s="947"/>
      <c r="Q52" s="947"/>
      <c r="R52" s="948"/>
      <c r="S52" s="949"/>
      <c r="T52" s="950"/>
      <c r="U52" s="951"/>
      <c r="V52" s="777"/>
      <c r="W52" s="778"/>
      <c r="X52" s="778"/>
      <c r="Y52" s="778"/>
      <c r="Z52" s="778"/>
      <c r="AA52" s="778"/>
      <c r="AB52" s="778"/>
      <c r="AC52" s="778"/>
      <c r="AD52" s="778"/>
      <c r="AE52" s="778"/>
      <c r="AF52" s="778"/>
      <c r="AG52" s="778"/>
      <c r="AH52" s="778"/>
      <c r="AI52" s="778"/>
      <c r="AJ52" s="778"/>
      <c r="AK52" s="778"/>
      <c r="AL52" s="778"/>
      <c r="AM52" s="778"/>
      <c r="AN52" s="779"/>
      <c r="AO52" s="24"/>
    </row>
    <row r="53" spans="1:41" s="54" customFormat="1" ht="21.75" customHeight="1">
      <c r="A53" s="471" t="s">
        <v>31</v>
      </c>
      <c r="B53" s="765" t="s">
        <v>35</v>
      </c>
      <c r="C53" s="765"/>
      <c r="D53" s="765"/>
      <c r="E53" s="765"/>
      <c r="F53" s="765"/>
      <c r="G53" s="765"/>
      <c r="H53" s="765"/>
      <c r="I53" s="765"/>
      <c r="J53" s="765"/>
      <c r="K53" s="765"/>
      <c r="L53" s="765"/>
      <c r="M53" s="765"/>
      <c r="N53" s="765"/>
      <c r="O53" s="765"/>
      <c r="P53" s="765"/>
      <c r="Q53" s="765"/>
      <c r="R53" s="765"/>
      <c r="S53" s="765"/>
      <c r="T53" s="765"/>
      <c r="U53" s="765"/>
      <c r="V53" s="765"/>
      <c r="W53" s="765"/>
      <c r="X53" s="765"/>
      <c r="Y53" s="765"/>
      <c r="Z53" s="765"/>
      <c r="AA53" s="765"/>
      <c r="AB53" s="765"/>
      <c r="AC53" s="765"/>
      <c r="AD53" s="765"/>
      <c r="AE53" s="765"/>
      <c r="AF53" s="765"/>
      <c r="AG53" s="765"/>
      <c r="AH53" s="765"/>
      <c r="AI53" s="765"/>
      <c r="AJ53" s="765"/>
      <c r="AK53" s="765"/>
      <c r="AL53" s="765"/>
      <c r="AM53" s="765"/>
      <c r="AN53" s="765"/>
    </row>
    <row r="54" spans="1:41" s="54" customFormat="1" ht="21.75" customHeight="1">
      <c r="A54" s="471" t="s">
        <v>31</v>
      </c>
      <c r="B54" s="766" t="s">
        <v>431</v>
      </c>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66"/>
      <c r="AL54" s="766"/>
      <c r="AM54" s="766"/>
      <c r="AN54" s="766"/>
    </row>
    <row r="55" spans="1:41" s="54" customFormat="1" ht="21.75" customHeight="1">
      <c r="A55" s="471"/>
      <c r="B55" s="766" t="s">
        <v>58</v>
      </c>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66"/>
      <c r="AL55" s="766"/>
      <c r="AM55" s="766"/>
      <c r="AN55" s="766"/>
      <c r="AO55" s="7"/>
    </row>
    <row r="56" spans="1:41" ht="8.25" customHeight="1"/>
    <row r="57" spans="1:41" ht="21" customHeight="1"/>
    <row r="58" spans="1:41" ht="15" customHeight="1">
      <c r="B58" s="18"/>
      <c r="C58" s="18"/>
      <c r="D58" s="18"/>
      <c r="E58" s="18"/>
      <c r="F58" s="18"/>
      <c r="G58" s="18"/>
      <c r="W58" s="3"/>
      <c r="X58" s="17"/>
      <c r="Y58" s="108"/>
      <c r="Z58" s="108"/>
      <c r="AA58" s="108"/>
      <c r="AB58" s="108"/>
      <c r="AC58" s="3"/>
      <c r="AD58" s="3"/>
      <c r="AE58" s="3"/>
      <c r="AF58" s="3"/>
      <c r="AG58" s="3"/>
      <c r="AH58" s="3"/>
      <c r="AI58" s="3"/>
      <c r="AJ58" s="3"/>
      <c r="AK58" s="3"/>
      <c r="AL58" s="17"/>
      <c r="AM58" s="17"/>
      <c r="AN58" s="3"/>
      <c r="AO58" s="109"/>
    </row>
    <row r="59" spans="1:41" ht="15" customHeight="1">
      <c r="B59" s="4"/>
      <c r="C59" s="4"/>
      <c r="D59" s="4"/>
      <c r="E59" s="5"/>
      <c r="F59" s="5"/>
      <c r="G59" s="5"/>
    </row>
    <row r="60" spans="1:41" ht="15" customHeight="1">
      <c r="B60" s="4"/>
      <c r="C60" s="4"/>
      <c r="D60" s="4"/>
      <c r="E60" s="5"/>
      <c r="F60" s="5"/>
      <c r="G60" s="5"/>
    </row>
    <row r="61" spans="1:41" ht="15" customHeight="1">
      <c r="B61" s="4"/>
      <c r="C61" s="4"/>
      <c r="D61" s="4"/>
      <c r="E61" s="5"/>
      <c r="F61" s="5"/>
      <c r="G61" s="5"/>
    </row>
    <row r="62" spans="1:41" ht="36" customHeight="1">
      <c r="A62" s="15"/>
      <c r="B62" s="10" t="s">
        <v>61</v>
      </c>
      <c r="C62" s="36"/>
      <c r="D62" s="37"/>
      <c r="E62" s="10" t="s">
        <v>137</v>
      </c>
      <c r="F62" s="37"/>
      <c r="G62" s="110" t="s">
        <v>55</v>
      </c>
      <c r="H62" s="111"/>
      <c r="I62" s="928" t="s">
        <v>144</v>
      </c>
      <c r="J62" s="929"/>
      <c r="K62" s="110" t="s">
        <v>56</v>
      </c>
      <c r="L62" s="111"/>
      <c r="M62" s="110" t="s">
        <v>54</v>
      </c>
      <c r="N62" s="112"/>
    </row>
    <row r="63" spans="1:41" ht="15" customHeight="1">
      <c r="A63" s="38"/>
      <c r="B63" s="113" t="s">
        <v>62</v>
      </c>
      <c r="C63" s="39"/>
      <c r="D63" s="40"/>
      <c r="E63" s="113" t="s">
        <v>136</v>
      </c>
      <c r="F63" s="40"/>
      <c r="G63" s="114" t="s">
        <v>15</v>
      </c>
      <c r="H63" s="115"/>
      <c r="I63" s="114" t="s">
        <v>145</v>
      </c>
      <c r="J63" s="115"/>
      <c r="K63" s="114" t="s">
        <v>32</v>
      </c>
      <c r="L63" s="115"/>
      <c r="M63" s="114" t="s">
        <v>52</v>
      </c>
      <c r="N63" s="116"/>
    </row>
    <row r="64" spans="1:41" ht="15" customHeight="1">
      <c r="A64" s="41"/>
      <c r="B64" s="117"/>
      <c r="C64" s="42"/>
      <c r="D64" s="43"/>
      <c r="E64" s="117"/>
      <c r="F64" s="43"/>
      <c r="G64" s="118" t="s">
        <v>16</v>
      </c>
      <c r="H64" s="119"/>
      <c r="I64" s="118"/>
      <c r="J64" s="119"/>
      <c r="K64" s="118"/>
      <c r="L64" s="119"/>
      <c r="M64" s="118"/>
      <c r="N64" s="120"/>
    </row>
    <row r="65" spans="1:14" ht="15" customHeight="1">
      <c r="A65" s="44"/>
      <c r="B65" s="121" t="s">
        <v>53</v>
      </c>
      <c r="C65" s="50"/>
      <c r="D65" s="45"/>
      <c r="E65" s="122" t="s">
        <v>98</v>
      </c>
      <c r="F65" s="45"/>
      <c r="G65" s="123" t="s">
        <v>37</v>
      </c>
      <c r="H65" s="124"/>
      <c r="I65" s="125"/>
      <c r="J65" s="126"/>
      <c r="K65" s="125" t="s">
        <v>13</v>
      </c>
      <c r="L65" s="126"/>
      <c r="M65" s="125" t="s">
        <v>53</v>
      </c>
      <c r="N65" s="126"/>
    </row>
    <row r="66" spans="1:14" ht="15" customHeight="1">
      <c r="B66" s="4"/>
      <c r="C66" s="4"/>
      <c r="D66" s="4"/>
      <c r="E66" s="5"/>
      <c r="F66" s="5"/>
      <c r="G66" s="127"/>
      <c r="H66" s="128"/>
      <c r="I66" s="129"/>
      <c r="J66" s="130"/>
      <c r="K66" s="130"/>
      <c r="L66" s="130"/>
      <c r="M66" s="130"/>
      <c r="N66" s="130"/>
    </row>
    <row r="67" spans="1:14" ht="15" customHeight="1">
      <c r="B67" s="4"/>
      <c r="C67" s="4"/>
      <c r="D67" s="4"/>
      <c r="E67" s="5"/>
      <c r="F67" s="5"/>
      <c r="G67" s="17"/>
      <c r="H67" s="17"/>
      <c r="I67" s="17"/>
    </row>
    <row r="68" spans="1:14" ht="15" customHeight="1">
      <c r="B68" s="4"/>
      <c r="C68" s="4"/>
      <c r="D68" s="4"/>
      <c r="E68" s="5"/>
      <c r="F68" s="5"/>
      <c r="G68" s="3"/>
      <c r="H68" s="3"/>
      <c r="I68" s="3"/>
      <c r="J68" s="1"/>
    </row>
    <row r="69" spans="1:14" ht="15" customHeight="1">
      <c r="B69" s="10" t="s">
        <v>63</v>
      </c>
      <c r="C69" s="36"/>
      <c r="D69" s="37"/>
      <c r="E69" s="5"/>
      <c r="F69" s="5"/>
      <c r="G69" s="17"/>
      <c r="H69" s="17"/>
      <c r="I69" s="17"/>
    </row>
    <row r="70" spans="1:14" ht="15" customHeight="1">
      <c r="B70" s="131" t="s">
        <v>64</v>
      </c>
      <c r="C70" s="46"/>
      <c r="D70" s="47"/>
      <c r="E70" s="5"/>
      <c r="F70" s="5"/>
      <c r="G70" s="17"/>
      <c r="H70" s="17"/>
      <c r="I70" s="17"/>
    </row>
    <row r="71" spans="1:14" ht="15" customHeight="1">
      <c r="B71" s="117" t="s">
        <v>65</v>
      </c>
      <c r="C71" s="48"/>
      <c r="D71" s="43"/>
      <c r="E71" s="5"/>
      <c r="F71" s="5"/>
      <c r="G71" s="17"/>
      <c r="H71" s="17"/>
      <c r="I71" s="17"/>
    </row>
    <row r="72" spans="1:14" ht="15" customHeight="1">
      <c r="B72" s="132" t="s">
        <v>13</v>
      </c>
      <c r="C72" s="48"/>
      <c r="D72" s="43"/>
      <c r="E72" s="5"/>
      <c r="F72" s="5"/>
      <c r="G72" s="17"/>
      <c r="H72" s="17"/>
      <c r="I72" s="17"/>
    </row>
    <row r="73" spans="1:14" ht="15" customHeight="1">
      <c r="B73" s="121" t="s">
        <v>53</v>
      </c>
      <c r="C73" s="49"/>
      <c r="D73" s="45"/>
      <c r="E73" s="5"/>
      <c r="F73" s="5"/>
    </row>
    <row r="74" spans="1:14" ht="15" customHeight="1">
      <c r="B74" s="4"/>
      <c r="C74" s="4"/>
      <c r="D74" s="4"/>
      <c r="E74" s="5"/>
      <c r="F74" s="5"/>
      <c r="G74" s="5"/>
    </row>
    <row r="75" spans="1:14" ht="15" customHeight="1">
      <c r="B75" s="4"/>
      <c r="C75" s="4"/>
      <c r="D75" s="4"/>
      <c r="E75" s="5"/>
      <c r="F75" s="5"/>
      <c r="G75" s="5"/>
    </row>
    <row r="76" spans="1:14" ht="15" customHeight="1">
      <c r="B76" s="4"/>
      <c r="C76" s="4"/>
      <c r="D76" s="4"/>
      <c r="E76" s="5"/>
      <c r="F76" s="5"/>
      <c r="G76" s="5"/>
    </row>
    <row r="77" spans="1:14" ht="15" customHeight="1">
      <c r="B77" s="4"/>
      <c r="C77" s="4"/>
      <c r="D77" s="4"/>
      <c r="E77" s="5"/>
      <c r="F77" s="5"/>
      <c r="G77" s="5"/>
    </row>
    <row r="78" spans="1:14" ht="15" customHeight="1">
      <c r="B78" s="4"/>
      <c r="C78" s="4"/>
      <c r="D78" s="4"/>
      <c r="E78" s="5"/>
      <c r="F78" s="5"/>
      <c r="G78" s="5"/>
    </row>
    <row r="79" spans="1:14" ht="15" customHeight="1">
      <c r="B79" s="4"/>
      <c r="C79" s="4"/>
      <c r="D79" s="4"/>
      <c r="E79" s="5"/>
      <c r="F79" s="5"/>
      <c r="G79" s="5"/>
    </row>
    <row r="80" spans="1:14" ht="15" customHeight="1">
      <c r="B80" s="4"/>
      <c r="C80" s="4"/>
      <c r="D80" s="4"/>
      <c r="E80" s="5"/>
      <c r="F80" s="5"/>
      <c r="G80" s="5"/>
    </row>
    <row r="81" spans="2:7" ht="15" customHeight="1">
      <c r="B81" s="4"/>
      <c r="C81" s="4"/>
      <c r="D81" s="4"/>
      <c r="E81" s="5"/>
      <c r="F81" s="5"/>
      <c r="G81" s="5"/>
    </row>
    <row r="82" spans="2:7" ht="15" customHeight="1">
      <c r="B82" s="4"/>
      <c r="C82" s="4"/>
      <c r="D82" s="4"/>
      <c r="E82" s="5"/>
      <c r="F82" s="5"/>
      <c r="G82" s="5"/>
    </row>
  </sheetData>
  <mergeCells count="292">
    <mergeCell ref="P13:U13"/>
    <mergeCell ref="R10:T10"/>
    <mergeCell ref="U10:W10"/>
    <mergeCell ref="X9:Z9"/>
    <mergeCell ref="X10:Z10"/>
    <mergeCell ref="B9:C9"/>
    <mergeCell ref="D9:G9"/>
    <mergeCell ref="H9:L9"/>
    <mergeCell ref="M9:Q9"/>
    <mergeCell ref="R9:T9"/>
    <mergeCell ref="U9:W9"/>
    <mergeCell ref="D10:G10"/>
    <mergeCell ref="H10:L10"/>
    <mergeCell ref="M10:Q10"/>
    <mergeCell ref="B10:C10"/>
    <mergeCell ref="AD16:AF16"/>
    <mergeCell ref="AG16:AH16"/>
    <mergeCell ref="AJ16:AK16"/>
    <mergeCell ref="E17:G17"/>
    <mergeCell ref="H17:I17"/>
    <mergeCell ref="AD17:AF17"/>
    <mergeCell ref="AG17:AH17"/>
    <mergeCell ref="AJ17:AK17"/>
    <mergeCell ref="AB17:AC17"/>
    <mergeCell ref="E16:G16"/>
    <mergeCell ref="H16:I16"/>
    <mergeCell ref="AB16:AC16"/>
    <mergeCell ref="E18:G18"/>
    <mergeCell ref="H18:I18"/>
    <mergeCell ref="AD18:AF18"/>
    <mergeCell ref="AG18:AH18"/>
    <mergeCell ref="AJ18:AK18"/>
    <mergeCell ref="B19:D19"/>
    <mergeCell ref="E19:G19"/>
    <mergeCell ref="H19:I19"/>
    <mergeCell ref="AD19:AF19"/>
    <mergeCell ref="AG19:AH19"/>
    <mergeCell ref="Y18:AA18"/>
    <mergeCell ref="Y19:AA19"/>
    <mergeCell ref="P18:X18"/>
    <mergeCell ref="P19:X19"/>
    <mergeCell ref="AB18:AC18"/>
    <mergeCell ref="I25:M25"/>
    <mergeCell ref="K22:O22"/>
    <mergeCell ref="P22:X22"/>
    <mergeCell ref="Y22:AA22"/>
    <mergeCell ref="AJ19:AK19"/>
    <mergeCell ref="B20:D20"/>
    <mergeCell ref="E20:G20"/>
    <mergeCell ref="H20:I20"/>
    <mergeCell ref="AD20:AF20"/>
    <mergeCell ref="AG20:AH20"/>
    <mergeCell ref="AJ20:AK20"/>
    <mergeCell ref="AB20:AC20"/>
    <mergeCell ref="Y20:AA20"/>
    <mergeCell ref="P20:X20"/>
    <mergeCell ref="B21:D21"/>
    <mergeCell ref="E21:G21"/>
    <mergeCell ref="H21:I21"/>
    <mergeCell ref="AD21:AF21"/>
    <mergeCell ref="AG21:AH21"/>
    <mergeCell ref="AJ21:AK21"/>
    <mergeCell ref="AB21:AC21"/>
    <mergeCell ref="Y21:AA21"/>
    <mergeCell ref="P21:X21"/>
    <mergeCell ref="AB19:AC19"/>
    <mergeCell ref="N26:T26"/>
    <mergeCell ref="N27:T27"/>
    <mergeCell ref="N28:T28"/>
    <mergeCell ref="AH30:AJ30"/>
    <mergeCell ref="X31:Z31"/>
    <mergeCell ref="AH31:AJ31"/>
    <mergeCell ref="B32:D36"/>
    <mergeCell ref="X32:Z32"/>
    <mergeCell ref="AH32:AJ32"/>
    <mergeCell ref="I33:M33"/>
    <mergeCell ref="X33:Z33"/>
    <mergeCell ref="B25:D31"/>
    <mergeCell ref="X25:Z25"/>
    <mergeCell ref="AH25:AJ25"/>
    <mergeCell ref="X26:Z26"/>
    <mergeCell ref="AH26:AJ26"/>
    <mergeCell ref="X27:Z27"/>
    <mergeCell ref="AH27:AJ27"/>
    <mergeCell ref="X28:Z28"/>
    <mergeCell ref="AH28:AJ28"/>
    <mergeCell ref="X29:Z29"/>
    <mergeCell ref="I29:M29"/>
    <mergeCell ref="I30:M30"/>
    <mergeCell ref="N29:T29"/>
    <mergeCell ref="AH33:AJ33"/>
    <mergeCell ref="X34:Z34"/>
    <mergeCell ref="AH34:AJ34"/>
    <mergeCell ref="X35:Z35"/>
    <mergeCell ref="AH35:AJ35"/>
    <mergeCell ref="X36:Z36"/>
    <mergeCell ref="AH36:AJ36"/>
    <mergeCell ref="Z39:AB39"/>
    <mergeCell ref="AC39:AN42"/>
    <mergeCell ref="AK24:AN36"/>
    <mergeCell ref="AD27:AE27"/>
    <mergeCell ref="AA25:AB25"/>
    <mergeCell ref="AH29:AJ29"/>
    <mergeCell ref="F27:H27"/>
    <mergeCell ref="F28:H28"/>
    <mergeCell ref="F29:H29"/>
    <mergeCell ref="F30:H30"/>
    <mergeCell ref="I27:M27"/>
    <mergeCell ref="I28:M28"/>
    <mergeCell ref="I34:M34"/>
    <mergeCell ref="I62:J62"/>
    <mergeCell ref="Q50:S50"/>
    <mergeCell ref="Q48:S48"/>
    <mergeCell ref="I31:M31"/>
    <mergeCell ref="A51:R51"/>
    <mergeCell ref="B47:E47"/>
    <mergeCell ref="F47:L47"/>
    <mergeCell ref="M47:P47"/>
    <mergeCell ref="Q47:S47"/>
    <mergeCell ref="B41:E41"/>
    <mergeCell ref="S51:U51"/>
    <mergeCell ref="I52:K52"/>
    <mergeCell ref="L52:N52"/>
    <mergeCell ref="O52:R52"/>
    <mergeCell ref="S52:U52"/>
    <mergeCell ref="F50:L50"/>
    <mergeCell ref="T48:U48"/>
    <mergeCell ref="A8:AN8"/>
    <mergeCell ref="AA26:AB26"/>
    <mergeCell ref="U26:W26"/>
    <mergeCell ref="P15:X15"/>
    <mergeCell ref="K15:O15"/>
    <mergeCell ref="A23:AN23"/>
    <mergeCell ref="X24:Z24"/>
    <mergeCell ref="AA24:AE24"/>
    <mergeCell ref="AD25:AE25"/>
    <mergeCell ref="AD26:AE26"/>
    <mergeCell ref="AD22:AF22"/>
    <mergeCell ref="AG22:AH22"/>
    <mergeCell ref="AG15:AK15"/>
    <mergeCell ref="AJ22:AK22"/>
    <mergeCell ref="B24:D24"/>
    <mergeCell ref="F24:H24"/>
    <mergeCell ref="AH24:AJ24"/>
    <mergeCell ref="I24:M24"/>
    <mergeCell ref="B18:D18"/>
    <mergeCell ref="B22:D22"/>
    <mergeCell ref="I26:M26"/>
    <mergeCell ref="F25:H25"/>
    <mergeCell ref="F26:H26"/>
    <mergeCell ref="N25:T25"/>
    <mergeCell ref="AB1:AH1"/>
    <mergeCell ref="N36:T36"/>
    <mergeCell ref="AI1:AN1"/>
    <mergeCell ref="AB4:AH4"/>
    <mergeCell ref="AI4:AN4"/>
    <mergeCell ref="AQ5:AY5"/>
    <mergeCell ref="AQ6:AY6"/>
    <mergeCell ref="AI2:AN2"/>
    <mergeCell ref="AI3:AN3"/>
    <mergeCell ref="AB2:AH2"/>
    <mergeCell ref="AB3:AH3"/>
    <mergeCell ref="P4:R4"/>
    <mergeCell ref="P5:R5"/>
    <mergeCell ref="S5:Y5"/>
    <mergeCell ref="S4:Y4"/>
    <mergeCell ref="AA27:AB27"/>
    <mergeCell ref="U27:W27"/>
    <mergeCell ref="N24:T24"/>
    <mergeCell ref="U24:W24"/>
    <mergeCell ref="AB22:AC22"/>
    <mergeCell ref="A14:AN14"/>
    <mergeCell ref="AD15:AF15"/>
    <mergeCell ref="AB15:AC15"/>
    <mergeCell ref="Y15:AA15"/>
    <mergeCell ref="A1:Y1"/>
    <mergeCell ref="P16:X16"/>
    <mergeCell ref="K16:O16"/>
    <mergeCell ref="B16:D16"/>
    <mergeCell ref="B17:D17"/>
    <mergeCell ref="P17:X17"/>
    <mergeCell ref="Y16:AA16"/>
    <mergeCell ref="Y17:AA17"/>
    <mergeCell ref="P12:U12"/>
    <mergeCell ref="B15:D15"/>
    <mergeCell ref="E15:G15"/>
    <mergeCell ref="H15:J15"/>
    <mergeCell ref="B12:C12"/>
    <mergeCell ref="D12:G12"/>
    <mergeCell ref="H12:L12"/>
    <mergeCell ref="M12:O12"/>
    <mergeCell ref="B13:C13"/>
    <mergeCell ref="D13:G13"/>
    <mergeCell ref="H13:L13"/>
    <mergeCell ref="M13:O13"/>
    <mergeCell ref="F4:M4"/>
    <mergeCell ref="F5:M5"/>
    <mergeCell ref="F6:M6"/>
    <mergeCell ref="S6:Y6"/>
    <mergeCell ref="AD32:AE32"/>
    <mergeCell ref="X30:Z30"/>
    <mergeCell ref="A38:N38"/>
    <mergeCell ref="AA32:AB32"/>
    <mergeCell ref="F32:H32"/>
    <mergeCell ref="F33:H33"/>
    <mergeCell ref="F34:H34"/>
    <mergeCell ref="U34:W34"/>
    <mergeCell ref="U35:W35"/>
    <mergeCell ref="U36:W36"/>
    <mergeCell ref="N30:T30"/>
    <mergeCell ref="R38:S38"/>
    <mergeCell ref="N31:T31"/>
    <mergeCell ref="T47:X47"/>
    <mergeCell ref="B44:C44"/>
    <mergeCell ref="Z41:AB41"/>
    <mergeCell ref="B42:E42"/>
    <mergeCell ref="R42:U42"/>
    <mergeCell ref="V42:Y42"/>
    <mergeCell ref="Z42:AB42"/>
    <mergeCell ref="U28:W28"/>
    <mergeCell ref="U29:W29"/>
    <mergeCell ref="U30:W30"/>
    <mergeCell ref="U31:W31"/>
    <mergeCell ref="U32:W32"/>
    <mergeCell ref="U33:W33"/>
    <mergeCell ref="B40:E40"/>
    <mergeCell ref="R40:U40"/>
    <mergeCell ref="V40:Y40"/>
    <mergeCell ref="Z40:AB40"/>
    <mergeCell ref="F41:Q41"/>
    <mergeCell ref="F42:Q42"/>
    <mergeCell ref="F40:Q40"/>
    <mergeCell ref="B39:E39"/>
    <mergeCell ref="F39:Q39"/>
    <mergeCell ref="V39:Y39"/>
    <mergeCell ref="H44:N44"/>
    <mergeCell ref="I35:M35"/>
    <mergeCell ref="R41:U41"/>
    <mergeCell ref="V41:Y41"/>
    <mergeCell ref="E37:H37"/>
    <mergeCell ref="O38:Q38"/>
    <mergeCell ref="N32:T32"/>
    <mergeCell ref="N33:T33"/>
    <mergeCell ref="N34:T34"/>
    <mergeCell ref="N35:T35"/>
    <mergeCell ref="R39:U39"/>
    <mergeCell ref="B55:AN55"/>
    <mergeCell ref="A46:AN46"/>
    <mergeCell ref="Z50:AB50"/>
    <mergeCell ref="W50:X50"/>
    <mergeCell ref="V51:AN52"/>
    <mergeCell ref="W48:X48"/>
    <mergeCell ref="Z48:AB48"/>
    <mergeCell ref="W49:X49"/>
    <mergeCell ref="Z49:AB49"/>
    <mergeCell ref="Z47:AB47"/>
    <mergeCell ref="AC47:AN50"/>
    <mergeCell ref="T50:U50"/>
    <mergeCell ref="F48:L48"/>
    <mergeCell ref="M49:P49"/>
    <mergeCell ref="M50:P50"/>
    <mergeCell ref="M48:P48"/>
    <mergeCell ref="Q49:S49"/>
    <mergeCell ref="T49:U49"/>
    <mergeCell ref="B49:E49"/>
    <mergeCell ref="B50:E50"/>
    <mergeCell ref="F49:L49"/>
    <mergeCell ref="B48:E48"/>
    <mergeCell ref="U25:W25"/>
    <mergeCell ref="A37:D37"/>
    <mergeCell ref="AA5:AG5"/>
    <mergeCell ref="AH5:AN5"/>
    <mergeCell ref="AW22:AY22"/>
    <mergeCell ref="AW23:AY23"/>
    <mergeCell ref="AW24:AY24"/>
    <mergeCell ref="B53:AN53"/>
    <mergeCell ref="B54:AN54"/>
    <mergeCell ref="I32:M32"/>
    <mergeCell ref="H22:I22"/>
    <mergeCell ref="H45:V45"/>
    <mergeCell ref="A43:AN43"/>
    <mergeCell ref="D44:G44"/>
    <mergeCell ref="D45:G45"/>
    <mergeCell ref="R44:V44"/>
    <mergeCell ref="W44:Y44"/>
    <mergeCell ref="B45:C45"/>
    <mergeCell ref="W45:Y45"/>
    <mergeCell ref="Z44:AN45"/>
    <mergeCell ref="F35:H35"/>
    <mergeCell ref="F36:H36"/>
    <mergeCell ref="I36:M36"/>
    <mergeCell ref="F31:H31"/>
  </mergeCells>
  <phoneticPr fontId="15"/>
  <dataValidations count="8">
    <dataValidation type="list" allowBlank="1" showInputMessage="1" showErrorMessage="1" sqref="B10:C10 B13:C13 R38:S38 B45:C45">
      <formula1>$E$63:$E$65</formula1>
    </dataValidation>
    <dataValidation type="list" allowBlank="1" showInputMessage="1" showErrorMessage="1" sqref="R10 U10">
      <formula1>$K$63:$K$65</formula1>
    </dataValidation>
    <dataValidation type="list" allowBlank="1" showInputMessage="1" showErrorMessage="1" sqref="I52:K52">
      <formula1>$M$63:$M$65</formula1>
    </dataValidation>
    <dataValidation type="list" allowBlank="1" showInputMessage="1" showErrorMessage="1" sqref="Z48:Z50 AN16:AN22 W45 S52 X10 M13 Z40:Z42">
      <formula1>$I$63:$I$65</formula1>
    </dataValidation>
    <dataValidation type="list" allowBlank="1" showInputMessage="1" showErrorMessage="1" sqref="AG25:AG36 AM16:AM22 Y48:Y50">
      <formula1>$G$63:$G$66</formula1>
    </dataValidation>
    <dataValidation type="list" allowBlank="1" showInputMessage="1" showErrorMessage="1" sqref="H10:L10">
      <formula1>$B$70:$B$73</formula1>
    </dataValidation>
    <dataValidation type="list" allowBlank="1" showInputMessage="1" showErrorMessage="1" sqref="D10:G10">
      <formula1>$B$63:$B$65</formula1>
    </dataValidation>
    <dataValidation type="list" allowBlank="1" showInputMessage="1" showErrorMessage="1" sqref="AH25:AJ36">
      <formula1>$I$63:$I$64</formula1>
    </dataValidation>
  </dataValidations>
  <printOptions horizontalCentered="1"/>
  <pageMargins left="3.937007874015748E-2" right="0" top="3.937007874015748E-2" bottom="0" header="0.23622047244094491" footer="0.31496062992125984"/>
  <pageSetup paperSize="9" scale="6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V308"/>
  <sheetViews>
    <sheetView showGridLines="0" view="pageBreakPreview" zoomScale="80" zoomScaleNormal="55" zoomScaleSheetLayoutView="80" workbookViewId="0">
      <pane xSplit="33" ySplit="4" topLeftCell="AH41" activePane="bottomRight" state="frozen"/>
      <selection activeCell="V30" sqref="V30:AO30"/>
      <selection pane="topRight" activeCell="V30" sqref="V30:AO30"/>
      <selection pane="bottomLeft" activeCell="V30" sqref="V30:AO30"/>
      <selection pane="bottomRight" activeCell="M30" sqref="M3:AO37"/>
    </sheetView>
  </sheetViews>
  <sheetFormatPr defaultColWidth="2.625" defaultRowHeight="13.5"/>
  <cols>
    <col min="1" max="1" width="2.375" style="369" customWidth="1"/>
    <col min="2" max="2" width="2.625" style="369" customWidth="1"/>
    <col min="3" max="3" width="5.625" style="369" customWidth="1"/>
    <col min="4" max="6" width="3.125" style="369" customWidth="1"/>
    <col min="7" max="7" width="4.375" style="369" customWidth="1"/>
    <col min="8" max="12" width="3.25" style="369" customWidth="1"/>
    <col min="13" max="23" width="3.125" style="369" customWidth="1"/>
    <col min="24" max="24" width="6.25" style="369" customWidth="1"/>
    <col min="25" max="27" width="2.625" style="369" customWidth="1"/>
    <col min="28" max="33" width="2.625" style="369" hidden="1" customWidth="1"/>
    <col min="34" max="34" width="7.25" style="372" customWidth="1"/>
    <col min="35" max="35" width="10.625" style="372" customWidth="1"/>
    <col min="36" max="36" width="15.125" style="372" customWidth="1"/>
    <col min="37" max="37" width="9.5" style="372" customWidth="1"/>
    <col min="38" max="38" width="10.625" style="372" customWidth="1"/>
    <col min="39" max="39" width="25.75" style="372" customWidth="1"/>
    <col min="40" max="40" width="32.125" style="372" customWidth="1"/>
    <col min="41" max="41" width="1.375" style="372" customWidth="1"/>
    <col min="42" max="42" width="22.875" style="372" customWidth="1"/>
    <col min="43" max="43" width="6.625" style="373" customWidth="1"/>
    <col min="44" max="44" width="29.5" style="369" customWidth="1"/>
    <col min="45" max="47" width="6" style="369" customWidth="1"/>
    <col min="48" max="48" width="6.375" style="369" customWidth="1"/>
    <col min="49" max="53" width="6" style="369" customWidth="1"/>
    <col min="54" max="54" width="9.25" style="369" customWidth="1"/>
    <col min="55" max="56" width="6" style="369" customWidth="1"/>
    <col min="57" max="72" width="5.125" style="369" customWidth="1"/>
    <col min="73" max="16384" width="2.625" style="369"/>
  </cols>
  <sheetData>
    <row r="1" spans="2:126" s="205" customFormat="1" ht="38.25" customHeight="1" thickBot="1">
      <c r="B1" s="1543" t="s">
        <v>475</v>
      </c>
      <c r="C1" s="1543"/>
      <c r="D1" s="1543"/>
      <c r="E1" s="1543"/>
      <c r="F1" s="1543"/>
      <c r="G1" s="1543"/>
      <c r="H1" s="1543"/>
      <c r="I1" s="1543"/>
      <c r="J1" s="1543"/>
      <c r="K1" s="1543"/>
      <c r="L1" s="1543"/>
      <c r="M1" s="1543"/>
      <c r="N1" s="1543"/>
      <c r="O1" s="1543"/>
      <c r="P1" s="1543"/>
      <c r="Q1" s="1543"/>
      <c r="R1" s="1543"/>
      <c r="S1" s="473"/>
      <c r="T1" s="472"/>
      <c r="U1" s="472"/>
      <c r="V1" s="472"/>
      <c r="W1" s="472"/>
      <c r="X1" s="472"/>
      <c r="Y1" s="472"/>
      <c r="Z1" s="472"/>
      <c r="AA1" s="203"/>
      <c r="AB1" s="204"/>
      <c r="AC1" s="204"/>
      <c r="AE1" s="204"/>
      <c r="AF1" s="204"/>
      <c r="AH1" s="206"/>
      <c r="AI1" s="207"/>
      <c r="AJ1" s="208"/>
      <c r="AK1" s="1043" t="s">
        <v>435</v>
      </c>
      <c r="AL1" s="1044"/>
      <c r="AM1" s="1044"/>
      <c r="AN1" s="1044"/>
      <c r="AO1" s="209"/>
      <c r="AP1" s="209"/>
      <c r="AQ1" s="210"/>
      <c r="AR1" s="211"/>
      <c r="AS1" s="212"/>
      <c r="AT1" s="213"/>
      <c r="AV1" s="212" t="s">
        <v>181</v>
      </c>
      <c r="AW1" s="214"/>
      <c r="AX1" s="212"/>
      <c r="AY1" s="212" t="s">
        <v>181</v>
      </c>
      <c r="AZ1" s="214"/>
      <c r="BA1" s="212"/>
      <c r="BB1" s="212" t="s">
        <v>181</v>
      </c>
      <c r="BC1" s="214"/>
      <c r="BD1" s="212"/>
      <c r="DE1" s="215"/>
      <c r="DF1" s="216"/>
      <c r="DG1" s="216"/>
      <c r="DH1" s="216"/>
      <c r="DI1" s="217"/>
      <c r="DJ1" s="217"/>
      <c r="DK1" s="217"/>
      <c r="DL1" s="217"/>
      <c r="DM1" s="217"/>
      <c r="DN1" s="217"/>
      <c r="DO1" s="217"/>
      <c r="DP1" s="217"/>
      <c r="DQ1" s="217"/>
      <c r="DR1" s="217"/>
      <c r="DS1" s="217"/>
      <c r="DT1" s="217"/>
      <c r="DU1" s="217"/>
      <c r="DV1" s="217"/>
    </row>
    <row r="2" spans="2:126" s="227" customFormat="1" ht="38.25" customHeight="1" thickBot="1">
      <c r="B2" s="218"/>
      <c r="C2" s="219"/>
      <c r="D2" s="219"/>
      <c r="E2" s="220"/>
      <c r="F2" s="221"/>
      <c r="G2" s="221"/>
      <c r="H2" s="221"/>
      <c r="I2" s="221"/>
      <c r="J2" s="221"/>
      <c r="K2" s="221"/>
      <c r="L2" s="221"/>
      <c r="M2" s="221"/>
      <c r="N2" s="221"/>
      <c r="O2" s="221"/>
      <c r="P2" s="221"/>
      <c r="Q2" s="221"/>
      <c r="R2" s="222"/>
      <c r="S2" s="223"/>
      <c r="T2" s="221"/>
      <c r="U2" s="221"/>
      <c r="V2" s="221"/>
      <c r="W2" s="221"/>
      <c r="X2" s="223"/>
      <c r="Y2" s="224"/>
      <c r="Z2" s="225"/>
      <c r="AA2" s="225"/>
      <c r="AB2" s="226"/>
      <c r="AC2" s="226"/>
      <c r="AE2" s="226"/>
      <c r="AF2" s="226"/>
      <c r="AH2" s="1551"/>
      <c r="AI2" s="1552"/>
      <c r="AJ2" s="1553"/>
      <c r="AK2" s="1554" t="s">
        <v>182</v>
      </c>
      <c r="AL2" s="1555"/>
      <c r="AM2" s="1556"/>
      <c r="AN2" s="228" t="s">
        <v>183</v>
      </c>
      <c r="AO2" s="229"/>
      <c r="AP2" s="229"/>
      <c r="AQ2" s="210"/>
      <c r="AR2" s="230"/>
      <c r="AS2" s="231"/>
      <c r="AT2" s="213"/>
      <c r="AU2" s="205"/>
      <c r="AV2" s="231" t="s">
        <v>184</v>
      </c>
      <c r="AW2" s="231"/>
      <c r="AX2" s="232"/>
      <c r="AY2" s="231" t="s">
        <v>185</v>
      </c>
      <c r="AZ2" s="231"/>
      <c r="BA2" s="232"/>
      <c r="BB2" s="231" t="s">
        <v>186</v>
      </c>
      <c r="BC2" s="231"/>
      <c r="BD2" s="232"/>
      <c r="DE2" s="233"/>
      <c r="DF2" s="233"/>
      <c r="DG2" s="233"/>
      <c r="DH2" s="233"/>
      <c r="DI2" s="234"/>
      <c r="DJ2" s="234"/>
      <c r="DK2" s="234"/>
      <c r="DL2" s="234"/>
      <c r="DM2" s="234"/>
      <c r="DN2" s="234"/>
      <c r="DO2" s="234"/>
      <c r="DP2" s="234"/>
      <c r="DQ2" s="234"/>
      <c r="DR2" s="234"/>
      <c r="DS2" s="234"/>
      <c r="DT2" s="234"/>
      <c r="DU2" s="234"/>
      <c r="DV2" s="234"/>
    </row>
    <row r="3" spans="2:126" s="205" customFormat="1" ht="25.5" customHeight="1">
      <c r="B3" s="1557" t="s">
        <v>187</v>
      </c>
      <c r="C3" s="1558"/>
      <c r="D3" s="1558"/>
      <c r="E3" s="1558"/>
      <c r="F3" s="1558"/>
      <c r="G3" s="1558"/>
      <c r="H3" s="1558"/>
      <c r="I3" s="1558"/>
      <c r="J3" s="1558"/>
      <c r="K3" s="1558"/>
      <c r="L3" s="1559"/>
      <c r="M3" s="1563" t="s">
        <v>188</v>
      </c>
      <c r="N3" s="1558"/>
      <c r="O3" s="1558"/>
      <c r="P3" s="1558"/>
      <c r="Q3" s="1558"/>
      <c r="R3" s="1558"/>
      <c r="S3" s="1558"/>
      <c r="T3" s="1558"/>
      <c r="U3" s="1558"/>
      <c r="V3" s="1558"/>
      <c r="W3" s="1558"/>
      <c r="X3" s="1559"/>
      <c r="Y3" s="1565" t="s">
        <v>189</v>
      </c>
      <c r="Z3" s="1566"/>
      <c r="AA3" s="1567"/>
      <c r="AB3" s="1571" t="s">
        <v>190</v>
      </c>
      <c r="AC3" s="1558"/>
      <c r="AD3" s="1558"/>
      <c r="AE3" s="1558"/>
      <c r="AF3" s="1558"/>
      <c r="AG3" s="1572"/>
      <c r="AH3" s="235">
        <f>SUM(AH5:AH129)</f>
        <v>11.85</v>
      </c>
      <c r="AI3" s="1575" t="s">
        <v>437</v>
      </c>
      <c r="AJ3" s="1576"/>
      <c r="AK3" s="506">
        <f>SUM(AK5:AK129)</f>
        <v>11.5</v>
      </c>
      <c r="AL3" s="1544"/>
      <c r="AM3" s="1545"/>
      <c r="AN3" s="236"/>
      <c r="AO3" s="237"/>
      <c r="AP3" s="237"/>
      <c r="AQ3" s="238"/>
      <c r="DE3" s="215"/>
      <c r="DF3" s="216"/>
      <c r="DG3" s="216"/>
      <c r="DH3" s="216"/>
      <c r="DI3" s="217"/>
      <c r="DJ3" s="217"/>
      <c r="DK3" s="217"/>
      <c r="DL3" s="217"/>
      <c r="DM3" s="217"/>
      <c r="DN3" s="217"/>
      <c r="DO3" s="217"/>
      <c r="DP3" s="217"/>
      <c r="DQ3" s="217"/>
      <c r="DR3" s="217"/>
      <c r="DS3" s="217"/>
      <c r="DT3" s="217"/>
      <c r="DU3" s="217"/>
      <c r="DV3" s="217"/>
    </row>
    <row r="4" spans="2:126" s="205" customFormat="1" ht="13.9" customHeight="1">
      <c r="B4" s="1560"/>
      <c r="C4" s="1561"/>
      <c r="D4" s="1561"/>
      <c r="E4" s="1561"/>
      <c r="F4" s="1561"/>
      <c r="G4" s="1561"/>
      <c r="H4" s="1561"/>
      <c r="I4" s="1561"/>
      <c r="J4" s="1561"/>
      <c r="K4" s="1561"/>
      <c r="L4" s="1562"/>
      <c r="M4" s="1564"/>
      <c r="N4" s="1561"/>
      <c r="O4" s="1561"/>
      <c r="P4" s="1561"/>
      <c r="Q4" s="1561"/>
      <c r="R4" s="1561"/>
      <c r="S4" s="1561"/>
      <c r="T4" s="1561"/>
      <c r="U4" s="1561"/>
      <c r="V4" s="1561"/>
      <c r="W4" s="1561"/>
      <c r="X4" s="1562"/>
      <c r="Y4" s="1568"/>
      <c r="Z4" s="1569"/>
      <c r="AA4" s="1570"/>
      <c r="AB4" s="1573"/>
      <c r="AC4" s="1561"/>
      <c r="AD4" s="1561"/>
      <c r="AE4" s="1561"/>
      <c r="AF4" s="1561"/>
      <c r="AG4" s="1574"/>
      <c r="AH4" s="239" t="s">
        <v>191</v>
      </c>
      <c r="AI4" s="1546" t="s">
        <v>192</v>
      </c>
      <c r="AJ4" s="1547"/>
      <c r="AK4" s="240" t="s">
        <v>191</v>
      </c>
      <c r="AL4" s="1546" t="s">
        <v>192</v>
      </c>
      <c r="AM4" s="1548"/>
      <c r="AN4" s="1549" t="s">
        <v>476</v>
      </c>
      <c r="AO4" s="241"/>
      <c r="AP4" s="241"/>
      <c r="AQ4" s="242"/>
      <c r="AR4" s="1524" t="s">
        <v>193</v>
      </c>
      <c r="AS4" s="1524"/>
      <c r="AT4" s="1524"/>
      <c r="DE4" s="215"/>
      <c r="DF4" s="216"/>
      <c r="DG4" s="216"/>
      <c r="DH4" s="216"/>
      <c r="DI4" s="217"/>
      <c r="DJ4" s="217"/>
      <c r="DK4" s="217"/>
      <c r="DL4" s="217"/>
      <c r="DM4" s="217"/>
      <c r="DN4" s="217"/>
      <c r="DO4" s="217"/>
      <c r="DP4" s="217"/>
      <c r="DQ4" s="217"/>
      <c r="DR4" s="217"/>
      <c r="DS4" s="217"/>
      <c r="DT4" s="217"/>
      <c r="DU4" s="217"/>
      <c r="DV4" s="217"/>
    </row>
    <row r="5" spans="2:126" s="205" customFormat="1" ht="13.9" customHeight="1">
      <c r="B5" s="1525" t="s">
        <v>194</v>
      </c>
      <c r="C5" s="1526"/>
      <c r="D5" s="1268" t="s">
        <v>195</v>
      </c>
      <c r="E5" s="1269"/>
      <c r="F5" s="1269"/>
      <c r="G5" s="1269"/>
      <c r="H5" s="1269"/>
      <c r="I5" s="1269"/>
      <c r="J5" s="1269"/>
      <c r="K5" s="1269"/>
      <c r="L5" s="1270"/>
      <c r="M5" s="1529" t="s">
        <v>196</v>
      </c>
      <c r="N5" s="1530"/>
      <c r="O5" s="1530"/>
      <c r="P5" s="1530"/>
      <c r="Q5" s="1530"/>
      <c r="R5" s="1530"/>
      <c r="S5" s="1530"/>
      <c r="T5" s="1530"/>
      <c r="U5" s="1530"/>
      <c r="V5" s="1530"/>
      <c r="W5" s="1530"/>
      <c r="X5" s="1531"/>
      <c r="Y5" s="1120">
        <v>7.5</v>
      </c>
      <c r="Z5" s="1121"/>
      <c r="AA5" s="1122"/>
      <c r="AB5" s="1532">
        <v>8</v>
      </c>
      <c r="AC5" s="1532"/>
      <c r="AD5" s="1533"/>
      <c r="AE5" s="1534">
        <v>11</v>
      </c>
      <c r="AF5" s="1532"/>
      <c r="AG5" s="1532"/>
      <c r="AH5" s="1535">
        <f>IF(AJ10=""," ",VLOOKUP(AJ10,$AS$5:$AT$14,2))</f>
        <v>6.5</v>
      </c>
      <c r="AI5" s="243"/>
      <c r="AJ5" s="244" t="s">
        <v>197</v>
      </c>
      <c r="AK5" s="1069">
        <f>IF(AM10=""," ",VLOOKUP(AM10,$AS$5:$AT$14,2))</f>
        <v>7</v>
      </c>
      <c r="AL5" s="245"/>
      <c r="AM5" s="246" t="s">
        <v>197</v>
      </c>
      <c r="AN5" s="1550"/>
      <c r="AO5" s="241"/>
      <c r="AP5" s="241"/>
      <c r="AQ5" s="242"/>
      <c r="AR5" s="247" t="s">
        <v>198</v>
      </c>
      <c r="AS5" s="248">
        <v>65</v>
      </c>
      <c r="AT5" s="248">
        <v>3</v>
      </c>
      <c r="AV5" s="248">
        <v>65</v>
      </c>
    </row>
    <row r="6" spans="2:126" s="205" customFormat="1" ht="13.9" customHeight="1">
      <c r="B6" s="1527"/>
      <c r="C6" s="1528"/>
      <c r="D6" s="1271"/>
      <c r="E6" s="1272"/>
      <c r="F6" s="1272"/>
      <c r="G6" s="1272"/>
      <c r="H6" s="1272"/>
      <c r="I6" s="1272"/>
      <c r="J6" s="1272"/>
      <c r="K6" s="1272"/>
      <c r="L6" s="1273"/>
      <c r="M6" s="1500" t="s">
        <v>199</v>
      </c>
      <c r="N6" s="1501"/>
      <c r="O6" s="1501"/>
      <c r="P6" s="1501"/>
      <c r="Q6" s="1501"/>
      <c r="R6" s="1501"/>
      <c r="S6" s="1501"/>
      <c r="T6" s="1501"/>
      <c r="U6" s="1501"/>
      <c r="V6" s="1501"/>
      <c r="W6" s="1501"/>
      <c r="X6" s="1502"/>
      <c r="Y6" s="1123">
        <v>7</v>
      </c>
      <c r="Z6" s="1124"/>
      <c r="AA6" s="1125"/>
      <c r="AB6" s="1538"/>
      <c r="AC6" s="1504"/>
      <c r="AD6" s="1539"/>
      <c r="AE6" s="1503"/>
      <c r="AF6" s="1504"/>
      <c r="AG6" s="1505"/>
      <c r="AH6" s="1536"/>
      <c r="AI6" s="249" t="s">
        <v>200</v>
      </c>
      <c r="AJ6" s="250">
        <v>89</v>
      </c>
      <c r="AK6" s="1070"/>
      <c r="AL6" s="482"/>
      <c r="AM6" s="483">
        <v>92.8</v>
      </c>
      <c r="AN6" s="1550"/>
      <c r="AO6" s="241"/>
      <c r="AP6" s="241"/>
      <c r="AQ6" s="242"/>
      <c r="AR6" s="247" t="s">
        <v>201</v>
      </c>
      <c r="AS6" s="248">
        <v>77</v>
      </c>
      <c r="AT6" s="248">
        <v>3.5</v>
      </c>
      <c r="AV6" s="248">
        <v>77.099999999999994</v>
      </c>
    </row>
    <row r="7" spans="2:126" s="205" customFormat="1" ht="13.9" customHeight="1">
      <c r="B7" s="1527"/>
      <c r="C7" s="1528"/>
      <c r="D7" s="1271"/>
      <c r="E7" s="1272"/>
      <c r="F7" s="1272"/>
      <c r="G7" s="1272"/>
      <c r="H7" s="1272"/>
      <c r="I7" s="1272"/>
      <c r="J7" s="1272"/>
      <c r="K7" s="1272"/>
      <c r="L7" s="1273"/>
      <c r="M7" s="1500" t="s">
        <v>202</v>
      </c>
      <c r="N7" s="1501"/>
      <c r="O7" s="1501"/>
      <c r="P7" s="1501"/>
      <c r="Q7" s="1501"/>
      <c r="R7" s="1501"/>
      <c r="S7" s="1501"/>
      <c r="T7" s="1501"/>
      <c r="U7" s="1501"/>
      <c r="V7" s="1501"/>
      <c r="W7" s="1501"/>
      <c r="X7" s="1502"/>
      <c r="Y7" s="1123">
        <v>6.5</v>
      </c>
      <c r="Z7" s="1124"/>
      <c r="AA7" s="1125"/>
      <c r="AB7" s="1538"/>
      <c r="AC7" s="1504"/>
      <c r="AD7" s="1539"/>
      <c r="AE7" s="1503"/>
      <c r="AF7" s="1504"/>
      <c r="AG7" s="1505"/>
      <c r="AH7" s="1536"/>
      <c r="AI7" s="249"/>
      <c r="AJ7" s="250"/>
      <c r="AK7" s="1070"/>
      <c r="AL7" s="482"/>
      <c r="AM7" s="483"/>
      <c r="AN7" s="1550"/>
      <c r="AO7" s="241"/>
      <c r="AP7" s="241"/>
      <c r="AQ7" s="242"/>
      <c r="AR7" s="247" t="s">
        <v>203</v>
      </c>
      <c r="AS7" s="248">
        <v>79</v>
      </c>
      <c r="AT7" s="248">
        <v>4</v>
      </c>
      <c r="AV7" s="248">
        <v>79.099999999999994</v>
      </c>
    </row>
    <row r="8" spans="2:126" s="205" customFormat="1" ht="13.9" customHeight="1">
      <c r="B8" s="1527"/>
      <c r="C8" s="1528"/>
      <c r="D8" s="1271"/>
      <c r="E8" s="1272"/>
      <c r="F8" s="1272"/>
      <c r="G8" s="1272"/>
      <c r="H8" s="1272"/>
      <c r="I8" s="1272"/>
      <c r="J8" s="1272"/>
      <c r="K8" s="1272"/>
      <c r="L8" s="1273"/>
      <c r="M8" s="1500" t="s">
        <v>204</v>
      </c>
      <c r="N8" s="1501"/>
      <c r="O8" s="1501"/>
      <c r="P8" s="1501"/>
      <c r="Q8" s="1501"/>
      <c r="R8" s="1501"/>
      <c r="S8" s="1501"/>
      <c r="T8" s="1501"/>
      <c r="U8" s="1501"/>
      <c r="V8" s="1501"/>
      <c r="W8" s="1501"/>
      <c r="X8" s="1502"/>
      <c r="Y8" s="1123">
        <v>6</v>
      </c>
      <c r="Z8" s="1124"/>
      <c r="AA8" s="1125"/>
      <c r="AB8" s="1538"/>
      <c r="AC8" s="1504"/>
      <c r="AD8" s="1539"/>
      <c r="AE8" s="1503"/>
      <c r="AF8" s="1504"/>
      <c r="AG8" s="1505"/>
      <c r="AH8" s="1536"/>
      <c r="AI8" s="249"/>
      <c r="AJ8" s="250"/>
      <c r="AK8" s="1070"/>
      <c r="AL8" s="482"/>
      <c r="AM8" s="483"/>
      <c r="AN8" s="1550"/>
      <c r="AO8" s="241"/>
      <c r="AP8" s="241"/>
      <c r="AQ8" s="242"/>
      <c r="AR8" s="247" t="s">
        <v>205</v>
      </c>
      <c r="AS8" s="248">
        <v>81</v>
      </c>
      <c r="AT8" s="248">
        <v>4.5</v>
      </c>
      <c r="AV8" s="248">
        <v>81.099999999999994</v>
      </c>
    </row>
    <row r="9" spans="2:126" s="205" customFormat="1" ht="13.9" customHeight="1">
      <c r="B9" s="1527"/>
      <c r="C9" s="1528"/>
      <c r="D9" s="1271"/>
      <c r="E9" s="1272"/>
      <c r="F9" s="1272"/>
      <c r="G9" s="1272"/>
      <c r="H9" s="1272"/>
      <c r="I9" s="1272"/>
      <c r="J9" s="1272"/>
      <c r="K9" s="1272"/>
      <c r="L9" s="1273"/>
      <c r="M9" s="1500" t="s">
        <v>206</v>
      </c>
      <c r="N9" s="1501"/>
      <c r="O9" s="1501"/>
      <c r="P9" s="1501"/>
      <c r="Q9" s="1501"/>
      <c r="R9" s="1501"/>
      <c r="S9" s="1501"/>
      <c r="T9" s="1501"/>
      <c r="U9" s="1501"/>
      <c r="V9" s="1501"/>
      <c r="W9" s="1501"/>
      <c r="X9" s="1502"/>
      <c r="Y9" s="1123">
        <v>5.5</v>
      </c>
      <c r="Z9" s="1124"/>
      <c r="AA9" s="1125"/>
      <c r="AB9" s="1538"/>
      <c r="AC9" s="1504"/>
      <c r="AD9" s="1539"/>
      <c r="AE9" s="1503"/>
      <c r="AF9" s="1504"/>
      <c r="AG9" s="1505"/>
      <c r="AH9" s="1536"/>
      <c r="AI9" s="251"/>
      <c r="AJ9" s="252"/>
      <c r="AK9" s="1070"/>
      <c r="AL9" s="253"/>
      <c r="AM9" s="254"/>
      <c r="AN9" s="1550"/>
      <c r="AO9" s="241"/>
      <c r="AP9" s="241"/>
      <c r="AQ9" s="242"/>
      <c r="AR9" s="247" t="s">
        <v>207</v>
      </c>
      <c r="AS9" s="248">
        <v>83</v>
      </c>
      <c r="AT9" s="248">
        <v>5</v>
      </c>
      <c r="AV9" s="248">
        <v>83.1</v>
      </c>
    </row>
    <row r="10" spans="2:126" s="205" customFormat="1" ht="13.9" customHeight="1">
      <c r="B10" s="1527"/>
      <c r="C10" s="1528"/>
      <c r="D10" s="1271"/>
      <c r="E10" s="1272"/>
      <c r="F10" s="1272"/>
      <c r="G10" s="1272"/>
      <c r="H10" s="1272"/>
      <c r="I10" s="1272"/>
      <c r="J10" s="1272"/>
      <c r="K10" s="1272"/>
      <c r="L10" s="1273"/>
      <c r="M10" s="1500" t="s">
        <v>208</v>
      </c>
      <c r="N10" s="1501"/>
      <c r="O10" s="1501"/>
      <c r="P10" s="1501"/>
      <c r="Q10" s="1501"/>
      <c r="R10" s="1501"/>
      <c r="S10" s="1501"/>
      <c r="T10" s="1501"/>
      <c r="U10" s="1501"/>
      <c r="V10" s="1501"/>
      <c r="W10" s="1501"/>
      <c r="X10" s="1502"/>
      <c r="Y10" s="1123">
        <v>5</v>
      </c>
      <c r="Z10" s="1124"/>
      <c r="AA10" s="1125"/>
      <c r="AB10" s="1538"/>
      <c r="AC10" s="1504"/>
      <c r="AD10" s="1539"/>
      <c r="AE10" s="1503"/>
      <c r="AF10" s="1504"/>
      <c r="AG10" s="1505"/>
      <c r="AH10" s="1536"/>
      <c r="AI10" s="255" t="s">
        <v>209</v>
      </c>
      <c r="AJ10" s="256">
        <f>ROUNDDOWN(IF(AJ6=0,0,AVERAGE(AJ6:AJ8)),1)</f>
        <v>89</v>
      </c>
      <c r="AK10" s="1070"/>
      <c r="AL10" s="257" t="s">
        <v>209</v>
      </c>
      <c r="AM10" s="258">
        <f>ROUNDDOWN(IF(AM6=0,0,AVERAGE(AM6:AM8)),1)</f>
        <v>92.8</v>
      </c>
      <c r="AN10" s="1550"/>
      <c r="AO10" s="241"/>
      <c r="AP10" s="241"/>
      <c r="AQ10" s="242"/>
      <c r="AR10" s="247" t="s">
        <v>210</v>
      </c>
      <c r="AS10" s="248">
        <v>85</v>
      </c>
      <c r="AT10" s="248">
        <v>5.5</v>
      </c>
      <c r="AV10" s="248">
        <v>85.1</v>
      </c>
    </row>
    <row r="11" spans="2:126" s="205" customFormat="1" ht="13.9" customHeight="1">
      <c r="B11" s="1527"/>
      <c r="C11" s="1528"/>
      <c r="D11" s="1271"/>
      <c r="E11" s="1272"/>
      <c r="F11" s="1272"/>
      <c r="G11" s="1272"/>
      <c r="H11" s="1272"/>
      <c r="I11" s="1272"/>
      <c r="J11" s="1272"/>
      <c r="K11" s="1272"/>
      <c r="L11" s="1273"/>
      <c r="M11" s="1500" t="s">
        <v>211</v>
      </c>
      <c r="N11" s="1501"/>
      <c r="O11" s="1501"/>
      <c r="P11" s="1501"/>
      <c r="Q11" s="1501"/>
      <c r="R11" s="1501"/>
      <c r="S11" s="1501"/>
      <c r="T11" s="1501"/>
      <c r="U11" s="1501"/>
      <c r="V11" s="1501"/>
      <c r="W11" s="1501"/>
      <c r="X11" s="1502"/>
      <c r="Y11" s="1123">
        <v>4.5</v>
      </c>
      <c r="Z11" s="1124"/>
      <c r="AA11" s="1125"/>
      <c r="AB11" s="1538"/>
      <c r="AC11" s="1504"/>
      <c r="AD11" s="1539"/>
      <c r="AE11" s="1503"/>
      <c r="AF11" s="1504"/>
      <c r="AG11" s="1505"/>
      <c r="AH11" s="1536"/>
      <c r="AI11" s="259"/>
      <c r="AJ11" s="260"/>
      <c r="AK11" s="1070"/>
      <c r="AL11" s="261"/>
      <c r="AM11" s="262"/>
      <c r="AN11" s="1550"/>
      <c r="AO11" s="241"/>
      <c r="AP11" s="241"/>
      <c r="AQ11" s="242"/>
      <c r="AR11" s="247" t="s">
        <v>212</v>
      </c>
      <c r="AS11" s="248">
        <v>87</v>
      </c>
      <c r="AT11" s="248">
        <v>6</v>
      </c>
      <c r="AV11" s="248">
        <v>87.1</v>
      </c>
    </row>
    <row r="12" spans="2:126" s="205" customFormat="1" ht="13.9" customHeight="1">
      <c r="B12" s="1527"/>
      <c r="C12" s="1528"/>
      <c r="D12" s="1271"/>
      <c r="E12" s="1272"/>
      <c r="F12" s="1272"/>
      <c r="G12" s="1272"/>
      <c r="H12" s="1272"/>
      <c r="I12" s="1272"/>
      <c r="J12" s="1272"/>
      <c r="K12" s="1272"/>
      <c r="L12" s="1273"/>
      <c r="M12" s="1500" t="s">
        <v>213</v>
      </c>
      <c r="N12" s="1501"/>
      <c r="O12" s="1501"/>
      <c r="P12" s="1501"/>
      <c r="Q12" s="1501"/>
      <c r="R12" s="1501"/>
      <c r="S12" s="1501"/>
      <c r="T12" s="1501"/>
      <c r="U12" s="1501"/>
      <c r="V12" s="1501"/>
      <c r="W12" s="1501"/>
      <c r="X12" s="1502"/>
      <c r="Y12" s="1123">
        <v>4</v>
      </c>
      <c r="Z12" s="1124"/>
      <c r="AA12" s="1125"/>
      <c r="AB12" s="1538"/>
      <c r="AC12" s="1504"/>
      <c r="AD12" s="1539"/>
      <c r="AE12" s="1503"/>
      <c r="AF12" s="1504"/>
      <c r="AG12" s="1505"/>
      <c r="AH12" s="1536"/>
      <c r="AI12" s="259"/>
      <c r="AJ12" s="260"/>
      <c r="AK12" s="1070"/>
      <c r="AL12" s="261"/>
      <c r="AM12" s="262"/>
      <c r="AN12" s="1550"/>
      <c r="AO12" s="241"/>
      <c r="AP12" s="241"/>
      <c r="AQ12" s="242"/>
      <c r="AR12" s="247" t="s">
        <v>214</v>
      </c>
      <c r="AS12" s="248">
        <v>89</v>
      </c>
      <c r="AT12" s="248">
        <v>6.5</v>
      </c>
      <c r="AV12" s="248">
        <v>89.1</v>
      </c>
    </row>
    <row r="13" spans="2:126" s="205" customFormat="1" ht="13.9" customHeight="1">
      <c r="B13" s="1527"/>
      <c r="C13" s="1528"/>
      <c r="D13" s="1271"/>
      <c r="E13" s="1272"/>
      <c r="F13" s="1272"/>
      <c r="G13" s="1272"/>
      <c r="H13" s="1272"/>
      <c r="I13" s="1272"/>
      <c r="J13" s="1272"/>
      <c r="K13" s="1272"/>
      <c r="L13" s="1273"/>
      <c r="M13" s="1500" t="s">
        <v>215</v>
      </c>
      <c r="N13" s="1501"/>
      <c r="O13" s="1501"/>
      <c r="P13" s="1501"/>
      <c r="Q13" s="1501"/>
      <c r="R13" s="1501"/>
      <c r="S13" s="1501"/>
      <c r="T13" s="1501"/>
      <c r="U13" s="1501"/>
      <c r="V13" s="1501"/>
      <c r="W13" s="1501"/>
      <c r="X13" s="1502"/>
      <c r="Y13" s="1123">
        <v>3.5</v>
      </c>
      <c r="Z13" s="1124"/>
      <c r="AA13" s="1125"/>
      <c r="AB13" s="1538"/>
      <c r="AC13" s="1504"/>
      <c r="AD13" s="1539"/>
      <c r="AE13" s="1503"/>
      <c r="AF13" s="1504"/>
      <c r="AG13" s="1505"/>
      <c r="AH13" s="1536"/>
      <c r="AI13" s="259"/>
      <c r="AJ13" s="260"/>
      <c r="AK13" s="1070"/>
      <c r="AL13" s="261"/>
      <c r="AM13" s="262"/>
      <c r="AN13" s="1550"/>
      <c r="AO13" s="241"/>
      <c r="AP13" s="241"/>
      <c r="AQ13" s="242"/>
      <c r="AR13" s="247" t="s">
        <v>216</v>
      </c>
      <c r="AS13" s="248">
        <v>91</v>
      </c>
      <c r="AT13" s="248">
        <v>7</v>
      </c>
      <c r="AV13" s="248">
        <v>91.1</v>
      </c>
    </row>
    <row r="14" spans="2:126" s="205" customFormat="1" ht="13.9" customHeight="1">
      <c r="B14" s="1527"/>
      <c r="C14" s="1528"/>
      <c r="D14" s="1271"/>
      <c r="E14" s="1272"/>
      <c r="F14" s="1272"/>
      <c r="G14" s="1272"/>
      <c r="H14" s="1272"/>
      <c r="I14" s="1272"/>
      <c r="J14" s="1272"/>
      <c r="K14" s="1272"/>
      <c r="L14" s="1273"/>
      <c r="M14" s="1500" t="s">
        <v>217</v>
      </c>
      <c r="N14" s="1501"/>
      <c r="O14" s="1501"/>
      <c r="P14" s="1501"/>
      <c r="Q14" s="1501"/>
      <c r="R14" s="1501"/>
      <c r="S14" s="1501"/>
      <c r="T14" s="1501"/>
      <c r="U14" s="1501"/>
      <c r="V14" s="1501"/>
      <c r="W14" s="1501"/>
      <c r="X14" s="1502"/>
      <c r="Y14" s="1123">
        <v>3</v>
      </c>
      <c r="Z14" s="1124"/>
      <c r="AA14" s="1125"/>
      <c r="AB14" s="1538"/>
      <c r="AC14" s="1504"/>
      <c r="AD14" s="1539"/>
      <c r="AE14" s="1503"/>
      <c r="AF14" s="1504"/>
      <c r="AG14" s="1505"/>
      <c r="AH14" s="1536"/>
      <c r="AI14" s="259"/>
      <c r="AJ14" s="260"/>
      <c r="AK14" s="1070"/>
      <c r="AL14" s="261"/>
      <c r="AM14" s="262"/>
      <c r="AN14" s="1550"/>
      <c r="AO14" s="241"/>
      <c r="AP14" s="241"/>
      <c r="AQ14" s="242"/>
      <c r="AR14" s="247" t="s">
        <v>218</v>
      </c>
      <c r="AS14" s="248">
        <v>93</v>
      </c>
      <c r="AT14" s="248">
        <v>7.5</v>
      </c>
      <c r="AV14" s="248">
        <v>93.1</v>
      </c>
    </row>
    <row r="15" spans="2:126" s="205" customFormat="1" ht="13.9" customHeight="1">
      <c r="B15" s="1527"/>
      <c r="C15" s="1528"/>
      <c r="D15" s="1274"/>
      <c r="E15" s="1275"/>
      <c r="F15" s="1275"/>
      <c r="G15" s="1275"/>
      <c r="H15" s="1275"/>
      <c r="I15" s="1275"/>
      <c r="J15" s="1275"/>
      <c r="K15" s="1275"/>
      <c r="L15" s="1276"/>
      <c r="M15" s="1488"/>
      <c r="N15" s="1489"/>
      <c r="O15" s="1489"/>
      <c r="P15" s="1489"/>
      <c r="Q15" s="1489"/>
      <c r="R15" s="1489"/>
      <c r="S15" s="1489"/>
      <c r="T15" s="1489"/>
      <c r="U15" s="1489"/>
      <c r="V15" s="1489"/>
      <c r="W15" s="1489"/>
      <c r="X15" s="1490"/>
      <c r="Y15" s="1491"/>
      <c r="Z15" s="1492"/>
      <c r="AA15" s="1493"/>
      <c r="AB15" s="1540"/>
      <c r="AC15" s="1541"/>
      <c r="AD15" s="1542"/>
      <c r="AE15" s="1503"/>
      <c r="AF15" s="1504"/>
      <c r="AG15" s="1505"/>
      <c r="AH15" s="1537"/>
      <c r="AI15" s="263"/>
      <c r="AJ15" s="264"/>
      <c r="AK15" s="1164"/>
      <c r="AL15" s="265"/>
      <c r="AM15" s="266"/>
      <c r="AN15" s="1550"/>
      <c r="AO15" s="241"/>
      <c r="AP15" s="241"/>
      <c r="AQ15" s="242"/>
      <c r="AR15" s="267"/>
      <c r="AS15" s="212"/>
      <c r="AT15" s="213"/>
      <c r="AV15" s="232"/>
      <c r="AW15" s="231"/>
      <c r="AX15" s="232"/>
      <c r="AY15" s="232"/>
      <c r="AZ15" s="231"/>
      <c r="BA15" s="232"/>
      <c r="BB15" s="232"/>
      <c r="BC15" s="231"/>
      <c r="BD15" s="232"/>
    </row>
    <row r="16" spans="2:126" s="205" customFormat="1" ht="13.9" customHeight="1">
      <c r="B16" s="1527"/>
      <c r="C16" s="1528"/>
      <c r="D16" s="1268" t="s">
        <v>219</v>
      </c>
      <c r="E16" s="1269"/>
      <c r="F16" s="1269"/>
      <c r="G16" s="1269"/>
      <c r="H16" s="1269"/>
      <c r="I16" s="1269"/>
      <c r="J16" s="1269"/>
      <c r="K16" s="1269"/>
      <c r="L16" s="1270"/>
      <c r="M16" s="1494" t="s">
        <v>220</v>
      </c>
      <c r="N16" s="1495"/>
      <c r="O16" s="1495"/>
      <c r="P16" s="1495"/>
      <c r="Q16" s="1495"/>
      <c r="R16" s="1495"/>
      <c r="S16" s="1495"/>
      <c r="T16" s="1495"/>
      <c r="U16" s="1495"/>
      <c r="V16" s="1495"/>
      <c r="W16" s="1495"/>
      <c r="X16" s="1496"/>
      <c r="Y16" s="1497">
        <v>1</v>
      </c>
      <c r="Z16" s="1498"/>
      <c r="AA16" s="1499"/>
      <c r="AB16" s="1478">
        <v>1</v>
      </c>
      <c r="AC16" s="1478"/>
      <c r="AD16" s="1479"/>
      <c r="AE16" s="1503"/>
      <c r="AF16" s="1504"/>
      <c r="AG16" s="1505"/>
      <c r="AH16" s="1096">
        <v>1</v>
      </c>
      <c r="AI16" s="268" t="str">
        <f>IF(AI$6=0,"",AI$6)</f>
        <v>○○建設(株)</v>
      </c>
      <c r="AJ16" s="269" t="s">
        <v>221</v>
      </c>
      <c r="AK16" s="1069">
        <f>IF(AL21="","",IF(AL21="表彰あり：1～3年間",1,IF(AL21="表彰あり：4～5年間",0.5,IF(AL21="なし",0,""))))</f>
        <v>1</v>
      </c>
      <c r="AL16" s="270" t="str">
        <f>IF(AL$6=0,"",AL$6)</f>
        <v/>
      </c>
      <c r="AM16" s="481" t="s">
        <v>221</v>
      </c>
      <c r="AN16" s="1480" t="s">
        <v>477</v>
      </c>
      <c r="AO16" s="271"/>
      <c r="AP16" s="271"/>
      <c r="AQ16" s="242"/>
      <c r="AR16" s="267"/>
      <c r="AS16" s="272"/>
      <c r="AT16" s="273"/>
      <c r="AU16" s="274"/>
      <c r="AV16" s="272">
        <f>IF(OR(AJ16="",AJ16=0),"",IF(AJ16="表彰あり：1～3年間",0.5,IF(AJ16="表彰あり：4～5年間",0.25,IF(AJ16="なし",0))))</f>
        <v>0.5</v>
      </c>
      <c r="AW16" s="273"/>
      <c r="AX16" s="274"/>
      <c r="AY16" s="272" t="e">
        <f>IF(OR(#REF!="",#REF!=0),"",IF(#REF!="表彰あり：1～3年間",0.5,IF(#REF!="表彰あり：4～5年間",0.25,IF(#REF!="なし",0))))</f>
        <v>#REF!</v>
      </c>
      <c r="AZ16" s="273"/>
      <c r="BA16" s="274"/>
      <c r="BB16" s="272">
        <f>IF(OR(AM16="",AM16=0),"",IF(AM16="表彰あり：1～3年間",0.5,IF(AM16="表彰あり：4～5年間",0.25,IF(AM16="なし",0))))</f>
        <v>0.5</v>
      </c>
      <c r="BC16" s="273"/>
      <c r="BD16" s="274"/>
    </row>
    <row r="17" spans="2:56" s="205" customFormat="1" ht="13.9" customHeight="1">
      <c r="B17" s="1527"/>
      <c r="C17" s="1528"/>
      <c r="D17" s="1271"/>
      <c r="E17" s="1272"/>
      <c r="F17" s="1272"/>
      <c r="G17" s="1272"/>
      <c r="H17" s="1272"/>
      <c r="I17" s="1272"/>
      <c r="J17" s="1272"/>
      <c r="K17" s="1272"/>
      <c r="L17" s="1273"/>
      <c r="M17" s="1482"/>
      <c r="N17" s="1483"/>
      <c r="O17" s="1483"/>
      <c r="P17" s="1483"/>
      <c r="Q17" s="1483"/>
      <c r="R17" s="1483"/>
      <c r="S17" s="1483"/>
      <c r="T17" s="1483"/>
      <c r="U17" s="1483"/>
      <c r="V17" s="1483"/>
      <c r="W17" s="1483"/>
      <c r="X17" s="1484"/>
      <c r="Y17" s="1485"/>
      <c r="Z17" s="1486"/>
      <c r="AA17" s="1487"/>
      <c r="AB17" s="1429"/>
      <c r="AC17" s="1430"/>
      <c r="AD17" s="1431"/>
      <c r="AE17" s="1503"/>
      <c r="AF17" s="1504"/>
      <c r="AG17" s="1505"/>
      <c r="AH17" s="1097"/>
      <c r="AI17" s="275" t="str">
        <f>IF(AI$7=0,"",AI$7)</f>
        <v/>
      </c>
      <c r="AJ17" s="276"/>
      <c r="AK17" s="1070"/>
      <c r="AL17" s="277" t="str">
        <f>IF(AL$7=0,"",AL$7)</f>
        <v/>
      </c>
      <c r="AM17" s="484"/>
      <c r="AN17" s="1481"/>
      <c r="AO17" s="271"/>
      <c r="AP17" s="271"/>
      <c r="AQ17" s="242"/>
      <c r="AR17" s="213"/>
      <c r="AS17" s="272"/>
      <c r="AT17" s="273"/>
      <c r="AU17" s="274"/>
      <c r="AV17" s="272" t="str">
        <f>IF(OR(AJ17="",AJ17=0),"",IF(AJ17="表彰あり：1～3年間",0.5,IF(AJ17="表彰あり：4～5年間",0.25,IF(AJ17="なし",0))))</f>
        <v/>
      </c>
      <c r="AW17" s="273"/>
      <c r="AX17" s="274"/>
      <c r="AY17" s="272" t="e">
        <f>IF(OR(#REF!="",#REF!=0),"",IF(#REF!="表彰あり：1～3年間",0.5,IF(#REF!="表彰あり：4～5年間",0.25,IF(#REF!="なし",0))))</f>
        <v>#REF!</v>
      </c>
      <c r="AZ17" s="273"/>
      <c r="BA17" s="274"/>
      <c r="BB17" s="272" t="str">
        <f>IF(OR(AM17="",AM17=0),"",IF(AM17="表彰あり：1～3年間",0.5,IF(AM17="表彰あり：4～5年間",0.25,IF(AM17="なし",0))))</f>
        <v/>
      </c>
      <c r="BC17" s="273"/>
      <c r="BD17" s="274"/>
    </row>
    <row r="18" spans="2:56" s="205" customFormat="1" ht="13.9" customHeight="1">
      <c r="B18" s="1527"/>
      <c r="C18" s="1528"/>
      <c r="D18" s="1271"/>
      <c r="E18" s="1272"/>
      <c r="F18" s="1272"/>
      <c r="G18" s="1272"/>
      <c r="H18" s="1272"/>
      <c r="I18" s="1272"/>
      <c r="J18" s="1272"/>
      <c r="K18" s="1272"/>
      <c r="L18" s="1273"/>
      <c r="M18" s="1482" t="s">
        <v>223</v>
      </c>
      <c r="N18" s="1483"/>
      <c r="O18" s="1483"/>
      <c r="P18" s="1483"/>
      <c r="Q18" s="1483"/>
      <c r="R18" s="1483"/>
      <c r="S18" s="1483"/>
      <c r="T18" s="1483"/>
      <c r="U18" s="1483"/>
      <c r="V18" s="1483"/>
      <c r="W18" s="1483"/>
      <c r="X18" s="1484"/>
      <c r="Y18" s="1485">
        <v>0.5</v>
      </c>
      <c r="Z18" s="1486"/>
      <c r="AA18" s="1487"/>
      <c r="AB18" s="1429"/>
      <c r="AC18" s="1430"/>
      <c r="AD18" s="1431"/>
      <c r="AE18" s="1503"/>
      <c r="AF18" s="1504"/>
      <c r="AG18" s="1505"/>
      <c r="AH18" s="1097"/>
      <c r="AI18" s="275" t="str">
        <f>IF(AI$8=0,"",AI$8)</f>
        <v/>
      </c>
      <c r="AJ18" s="276"/>
      <c r="AK18" s="1070"/>
      <c r="AL18" s="277" t="str">
        <f>IF(AL$8=0,"",AL$8)</f>
        <v/>
      </c>
      <c r="AM18" s="484"/>
      <c r="AN18" s="1481"/>
      <c r="AO18" s="271"/>
      <c r="AP18" s="271"/>
      <c r="AQ18" s="278">
        <v>1</v>
      </c>
      <c r="AR18" s="279" t="s">
        <v>221</v>
      </c>
      <c r="AS18" s="272"/>
      <c r="AT18" s="273"/>
      <c r="AU18" s="274"/>
      <c r="AV18" s="272" t="str">
        <f>IF(OR(AJ18="",AJ18=0),"",IF(AJ18="表彰あり：1～3年間",0.5,IF(AJ18="表彰あり：4～5年間",0.25,IF(AJ18="なし",0))))</f>
        <v/>
      </c>
      <c r="AW18" s="273"/>
      <c r="AX18" s="274"/>
      <c r="AY18" s="272" t="e">
        <f>IF(OR(#REF!="",#REF!=0),"",IF(#REF!="表彰あり：1～3年間",0.5,IF(#REF!="表彰あり：4～5年間",0.25,IF(#REF!="なし",0))))</f>
        <v>#REF!</v>
      </c>
      <c r="AZ18" s="273"/>
      <c r="BA18" s="274"/>
      <c r="BB18" s="272" t="str">
        <f>IF(OR(AM18="",AM18=0),"",IF(AM18="表彰あり：1～3年間",0.5,IF(AM18="表彰あり：4～5年間",0.25,IF(AM18="なし",0))))</f>
        <v/>
      </c>
      <c r="BC18" s="273"/>
      <c r="BD18" s="274"/>
    </row>
    <row r="19" spans="2:56" s="205" customFormat="1" ht="13.9" customHeight="1">
      <c r="B19" s="1527"/>
      <c r="C19" s="1528"/>
      <c r="D19" s="1271"/>
      <c r="E19" s="1272"/>
      <c r="F19" s="1272"/>
      <c r="G19" s="1272"/>
      <c r="H19" s="1272"/>
      <c r="I19" s="1272"/>
      <c r="J19" s="1272"/>
      <c r="K19" s="1272"/>
      <c r="L19" s="1273"/>
      <c r="M19" s="1482"/>
      <c r="N19" s="1483"/>
      <c r="O19" s="1483"/>
      <c r="P19" s="1483"/>
      <c r="Q19" s="1483"/>
      <c r="R19" s="1483"/>
      <c r="S19" s="1483"/>
      <c r="T19" s="1483"/>
      <c r="U19" s="1483"/>
      <c r="V19" s="1483"/>
      <c r="W19" s="1483"/>
      <c r="X19" s="1484"/>
      <c r="Y19" s="1485"/>
      <c r="Z19" s="1486"/>
      <c r="AA19" s="1487"/>
      <c r="AB19" s="1429"/>
      <c r="AC19" s="1430"/>
      <c r="AD19" s="1431"/>
      <c r="AE19" s="1503"/>
      <c r="AF19" s="1504"/>
      <c r="AG19" s="1505"/>
      <c r="AH19" s="1097"/>
      <c r="AI19" s="275" t="s">
        <v>224</v>
      </c>
      <c r="AJ19" s="280">
        <v>44148</v>
      </c>
      <c r="AK19" s="1070"/>
      <c r="AL19" s="281" t="s">
        <v>224</v>
      </c>
      <c r="AM19" s="485">
        <v>44148</v>
      </c>
      <c r="AN19" s="1481"/>
      <c r="AO19" s="282"/>
      <c r="AP19" s="282"/>
      <c r="AQ19" s="278">
        <v>0.5</v>
      </c>
      <c r="AR19" s="283" t="s">
        <v>222</v>
      </c>
      <c r="AS19" s="273"/>
      <c r="AT19" s="273"/>
      <c r="AU19" s="274"/>
      <c r="AV19" s="273"/>
      <c r="AW19" s="273"/>
      <c r="AX19" s="274"/>
      <c r="AY19" s="273"/>
      <c r="AZ19" s="273"/>
      <c r="BA19" s="274"/>
      <c r="BB19" s="273"/>
      <c r="BC19" s="273"/>
      <c r="BD19" s="274"/>
    </row>
    <row r="20" spans="2:56" s="205" customFormat="1" ht="13.9" customHeight="1">
      <c r="B20" s="1527"/>
      <c r="C20" s="1528"/>
      <c r="D20" s="1271"/>
      <c r="E20" s="1272"/>
      <c r="F20" s="1272"/>
      <c r="G20" s="1272"/>
      <c r="H20" s="1272"/>
      <c r="I20" s="1272"/>
      <c r="J20" s="1272"/>
      <c r="K20" s="1272"/>
      <c r="L20" s="1273"/>
      <c r="M20" s="1482" t="s">
        <v>53</v>
      </c>
      <c r="N20" s="1483"/>
      <c r="O20" s="1483"/>
      <c r="P20" s="1483"/>
      <c r="Q20" s="1483"/>
      <c r="R20" s="1483"/>
      <c r="S20" s="1483"/>
      <c r="T20" s="1483"/>
      <c r="U20" s="1483"/>
      <c r="V20" s="1483"/>
      <c r="W20" s="1483"/>
      <c r="X20" s="1484"/>
      <c r="Y20" s="1485">
        <v>0</v>
      </c>
      <c r="Z20" s="1486"/>
      <c r="AA20" s="1487"/>
      <c r="AB20" s="1429"/>
      <c r="AC20" s="1430"/>
      <c r="AD20" s="1431"/>
      <c r="AE20" s="1503"/>
      <c r="AF20" s="1504"/>
      <c r="AG20" s="1505"/>
      <c r="AH20" s="1097"/>
      <c r="AI20" s="284" t="s">
        <v>225</v>
      </c>
      <c r="AJ20" s="285"/>
      <c r="AK20" s="1070"/>
      <c r="AL20" s="286" t="s">
        <v>225</v>
      </c>
      <c r="AM20" s="287"/>
      <c r="AN20" s="1481"/>
      <c r="AO20" s="288"/>
      <c r="AP20" s="288"/>
      <c r="AQ20" s="278"/>
      <c r="AR20" s="283"/>
      <c r="AS20" s="273"/>
      <c r="AT20" s="273"/>
      <c r="AU20" s="274"/>
      <c r="AV20" s="273"/>
      <c r="AW20" s="273"/>
      <c r="AX20" s="274"/>
      <c r="AY20" s="273"/>
      <c r="AZ20" s="273"/>
      <c r="BA20" s="274"/>
      <c r="BB20" s="273"/>
      <c r="BC20" s="273"/>
      <c r="BD20" s="274"/>
    </row>
    <row r="21" spans="2:56" s="205" customFormat="1" ht="13.9" customHeight="1">
      <c r="B21" s="1527"/>
      <c r="C21" s="1528"/>
      <c r="D21" s="1274"/>
      <c r="E21" s="1275"/>
      <c r="F21" s="1275"/>
      <c r="G21" s="1275"/>
      <c r="H21" s="1275"/>
      <c r="I21" s="1275"/>
      <c r="J21" s="1275"/>
      <c r="K21" s="1275"/>
      <c r="L21" s="1276"/>
      <c r="M21" s="1488"/>
      <c r="N21" s="1489"/>
      <c r="O21" s="1489"/>
      <c r="P21" s="1489"/>
      <c r="Q21" s="1489"/>
      <c r="R21" s="1489"/>
      <c r="S21" s="1489"/>
      <c r="T21" s="1489"/>
      <c r="U21" s="1489"/>
      <c r="V21" s="1489"/>
      <c r="W21" s="1489"/>
      <c r="X21" s="1490"/>
      <c r="Y21" s="1491"/>
      <c r="Z21" s="1492"/>
      <c r="AA21" s="1493"/>
      <c r="AB21" s="1442"/>
      <c r="AC21" s="1443"/>
      <c r="AD21" s="1444"/>
      <c r="AE21" s="1503"/>
      <c r="AF21" s="1504"/>
      <c r="AG21" s="1505"/>
      <c r="AH21" s="1126"/>
      <c r="AI21" s="1197" t="str">
        <f>IF(AV21="","",IF(AV21=0.5,"表彰あり：1～3年間",IF(AV21=0.25,"表彰あり：4～5年間",IF(AV21=0,"なし"))))</f>
        <v>表彰あり：1～3年間</v>
      </c>
      <c r="AJ21" s="1230"/>
      <c r="AK21" s="1164"/>
      <c r="AL21" s="1330" t="str">
        <f>IF(BB21="","",IF(BB21=0.5,"表彰あり：1～3年間",IF(BB21=0.25,"表彰あり：4～5年間",IF(BB21=0,"なし"))))</f>
        <v>表彰あり：1～3年間</v>
      </c>
      <c r="AM21" s="1298"/>
      <c r="AN21" s="1481"/>
      <c r="AO21" s="289"/>
      <c r="AP21" s="289"/>
      <c r="AQ21" s="278">
        <v>0</v>
      </c>
      <c r="AR21" s="290" t="s">
        <v>53</v>
      </c>
      <c r="AS21" s="273"/>
      <c r="AT21" s="273"/>
      <c r="AU21" s="274"/>
      <c r="AV21" s="273">
        <f>MAX(AV16:AV18)</f>
        <v>0.5</v>
      </c>
      <c r="AW21" s="273"/>
      <c r="AX21" s="274"/>
      <c r="AY21" s="273" t="e">
        <f>MAX(AY16:AY18)</f>
        <v>#REF!</v>
      </c>
      <c r="AZ21" s="273"/>
      <c r="BA21" s="274"/>
      <c r="BB21" s="273">
        <f>MAX(BB16:BB18)</f>
        <v>0.5</v>
      </c>
      <c r="BC21" s="273"/>
      <c r="BD21" s="274"/>
    </row>
    <row r="22" spans="2:56" s="205" customFormat="1" ht="13.9" customHeight="1">
      <c r="B22" s="1527"/>
      <c r="C22" s="1528"/>
      <c r="D22" s="1463" t="s">
        <v>226</v>
      </c>
      <c r="E22" s="1464"/>
      <c r="F22" s="1464"/>
      <c r="G22" s="1464"/>
      <c r="H22" s="1464"/>
      <c r="I22" s="1464"/>
      <c r="J22" s="1464"/>
      <c r="K22" s="1464"/>
      <c r="L22" s="1465"/>
      <c r="M22" s="1406" t="s">
        <v>227</v>
      </c>
      <c r="N22" s="1407"/>
      <c r="O22" s="1407"/>
      <c r="P22" s="1407"/>
      <c r="Q22" s="1407"/>
      <c r="R22" s="1407"/>
      <c r="S22" s="1407"/>
      <c r="T22" s="1407"/>
      <c r="U22" s="1407"/>
      <c r="V22" s="1407"/>
      <c r="W22" s="1407"/>
      <c r="X22" s="1408"/>
      <c r="Y22" s="1472">
        <v>0.5</v>
      </c>
      <c r="Z22" s="1473"/>
      <c r="AA22" s="1474"/>
      <c r="AB22" s="1478">
        <v>0.5</v>
      </c>
      <c r="AC22" s="1478"/>
      <c r="AD22" s="1479"/>
      <c r="AE22" s="1503"/>
      <c r="AF22" s="1504"/>
      <c r="AG22" s="1505"/>
      <c r="AH22" s="1096">
        <v>0.5</v>
      </c>
      <c r="AI22" s="268" t="str">
        <f>IF(AI$6=0,"",AI$6)</f>
        <v>○○建設(株)</v>
      </c>
      <c r="AJ22" s="269" t="s">
        <v>228</v>
      </c>
      <c r="AK22" s="1069">
        <f>IF(AL27="","",IF(AL27="ISO9001を取得",0.5,IF(AL27="なし",0,"")))</f>
        <v>0.5</v>
      </c>
      <c r="AL22" s="270" t="str">
        <f>IF(AL$6=0,"",AL$6)</f>
        <v/>
      </c>
      <c r="AM22" s="481" t="s">
        <v>228</v>
      </c>
      <c r="AN22" s="1441"/>
      <c r="AO22" s="271"/>
      <c r="AP22" s="271"/>
      <c r="AQ22" s="278"/>
      <c r="AR22" s="213"/>
      <c r="AS22" s="291"/>
      <c r="AT22" s="273"/>
      <c r="AU22" s="274"/>
      <c r="AV22" s="291">
        <f>IF(OR(AJ22="",AJ22=0),"",IF(AJ22="ISO9001を取得",0.5,IF(AJ22="なし",0)))</f>
        <v>0.5</v>
      </c>
      <c r="AW22" s="273"/>
      <c r="AX22" s="274"/>
      <c r="AY22" s="291" t="e">
        <f>IF(OR(#REF!="",#REF!=0),"",IF(#REF!="ISO9001を取得",0.5,IF(#REF!="なし",0)))</f>
        <v>#REF!</v>
      </c>
      <c r="AZ22" s="273"/>
      <c r="BA22" s="274"/>
      <c r="BB22" s="291">
        <f>IF(OR(AM22="",AM22=0),"",IF(AM22="ISO9001を取得",0.5,IF(AM22="なし",0)))</f>
        <v>0.5</v>
      </c>
      <c r="BC22" s="273"/>
      <c r="BD22" s="274"/>
    </row>
    <row r="23" spans="2:56" s="205" customFormat="1" ht="13.9" customHeight="1">
      <c r="B23" s="1527"/>
      <c r="C23" s="1528"/>
      <c r="D23" s="1466"/>
      <c r="E23" s="1467"/>
      <c r="F23" s="1467"/>
      <c r="G23" s="1467"/>
      <c r="H23" s="1467"/>
      <c r="I23" s="1467"/>
      <c r="J23" s="1467"/>
      <c r="K23" s="1467"/>
      <c r="L23" s="1468"/>
      <c r="M23" s="1409"/>
      <c r="N23" s="1410"/>
      <c r="O23" s="1410"/>
      <c r="P23" s="1410"/>
      <c r="Q23" s="1410"/>
      <c r="R23" s="1410"/>
      <c r="S23" s="1410"/>
      <c r="T23" s="1410"/>
      <c r="U23" s="1410"/>
      <c r="V23" s="1410"/>
      <c r="W23" s="1410"/>
      <c r="X23" s="1411"/>
      <c r="Y23" s="1457"/>
      <c r="Z23" s="1458"/>
      <c r="AA23" s="1459"/>
      <c r="AB23" s="1429"/>
      <c r="AC23" s="1430"/>
      <c r="AD23" s="1431"/>
      <c r="AE23" s="1503"/>
      <c r="AF23" s="1504"/>
      <c r="AG23" s="1505"/>
      <c r="AH23" s="1097"/>
      <c r="AI23" s="275" t="str">
        <f>IF(AI$7=0,"",AI$7)</f>
        <v/>
      </c>
      <c r="AJ23" s="276"/>
      <c r="AK23" s="1070"/>
      <c r="AL23" s="277" t="str">
        <f>IF(AL$7=0,"",AL$7)</f>
        <v/>
      </c>
      <c r="AM23" s="484"/>
      <c r="AN23" s="1441"/>
      <c r="AO23" s="271"/>
      <c r="AP23" s="271"/>
      <c r="AQ23" s="278">
        <v>0.5</v>
      </c>
      <c r="AR23" s="279" t="s">
        <v>229</v>
      </c>
      <c r="AS23" s="291"/>
      <c r="AT23" s="273"/>
      <c r="AU23" s="274"/>
      <c r="AV23" s="291" t="str">
        <f>IF(OR(AJ23="",AJ23=0),"",IF(AJ23="ISO9001を取得",0.5,IF(AJ23="なし",0)))</f>
        <v/>
      </c>
      <c r="AW23" s="273"/>
      <c r="AX23" s="274"/>
      <c r="AY23" s="291" t="e">
        <f>IF(OR(#REF!="",#REF!=0),"",IF(#REF!="ISO9001を取得",0.5,IF(#REF!="なし",0)))</f>
        <v>#REF!</v>
      </c>
      <c r="AZ23" s="273"/>
      <c r="BA23" s="274"/>
      <c r="BB23" s="291" t="str">
        <f>IF(OR(AM23="",AM23=0),"",IF(AM23="ISO9001を取得",0.5,IF(AM23="なし",0)))</f>
        <v/>
      </c>
      <c r="BC23" s="273"/>
      <c r="BD23" s="274"/>
    </row>
    <row r="24" spans="2:56" s="205" customFormat="1" ht="13.9" customHeight="1">
      <c r="B24" s="1527"/>
      <c r="C24" s="1528"/>
      <c r="D24" s="1466"/>
      <c r="E24" s="1467"/>
      <c r="F24" s="1467"/>
      <c r="G24" s="1467"/>
      <c r="H24" s="1467"/>
      <c r="I24" s="1467"/>
      <c r="J24" s="1467"/>
      <c r="K24" s="1467"/>
      <c r="L24" s="1468"/>
      <c r="M24" s="1438"/>
      <c r="N24" s="1439"/>
      <c r="O24" s="1439"/>
      <c r="P24" s="1439"/>
      <c r="Q24" s="1439"/>
      <c r="R24" s="1439"/>
      <c r="S24" s="1439"/>
      <c r="T24" s="1439"/>
      <c r="U24" s="1439"/>
      <c r="V24" s="1439"/>
      <c r="W24" s="1439"/>
      <c r="X24" s="1440"/>
      <c r="Y24" s="1475"/>
      <c r="Z24" s="1476"/>
      <c r="AA24" s="1477"/>
      <c r="AB24" s="1429"/>
      <c r="AC24" s="1430"/>
      <c r="AD24" s="1431"/>
      <c r="AE24" s="1503"/>
      <c r="AF24" s="1504"/>
      <c r="AG24" s="1505"/>
      <c r="AH24" s="1097"/>
      <c r="AI24" s="275" t="str">
        <f>IF(AI$8=0,"",AI$8)</f>
        <v/>
      </c>
      <c r="AJ24" s="276"/>
      <c r="AK24" s="1070"/>
      <c r="AL24" s="277" t="str">
        <f>IF(AL$8=0,"",AL$8)</f>
        <v/>
      </c>
      <c r="AM24" s="484"/>
      <c r="AN24" s="1441"/>
      <c r="AO24" s="271"/>
      <c r="AP24" s="271"/>
      <c r="AQ24" s="278"/>
      <c r="AR24" s="283"/>
      <c r="AS24" s="291"/>
      <c r="AT24" s="273"/>
      <c r="AU24" s="274"/>
      <c r="AV24" s="291" t="str">
        <f>IF(OR(AJ24="",AJ24=0),"",IF(AJ24="ISO9001を取得",0.5,IF(AJ24="なし",0)))</f>
        <v/>
      </c>
      <c r="AW24" s="273"/>
      <c r="AX24" s="274"/>
      <c r="AY24" s="291" t="e">
        <f>IF(OR(#REF!="",#REF!=0),"",IF(#REF!="ISO9001を取得",0.5,IF(#REF!="なし",0)))</f>
        <v>#REF!</v>
      </c>
      <c r="AZ24" s="273"/>
      <c r="BA24" s="274"/>
      <c r="BB24" s="291" t="str">
        <f>IF(OR(AM24="",AM24=0),"",IF(AM24="ISO9001を取得",0.5,IF(AM24="なし",0)))</f>
        <v/>
      </c>
      <c r="BC24" s="273"/>
      <c r="BD24" s="274"/>
    </row>
    <row r="25" spans="2:56" s="205" customFormat="1" ht="13.9" customHeight="1">
      <c r="B25" s="1527"/>
      <c r="C25" s="1528"/>
      <c r="D25" s="1466"/>
      <c r="E25" s="1467"/>
      <c r="F25" s="1467"/>
      <c r="G25" s="1467"/>
      <c r="H25" s="1467"/>
      <c r="I25" s="1467"/>
      <c r="J25" s="1467"/>
      <c r="K25" s="1467"/>
      <c r="L25" s="1468"/>
      <c r="M25" s="1445" t="s">
        <v>53</v>
      </c>
      <c r="N25" s="1446"/>
      <c r="O25" s="1446"/>
      <c r="P25" s="1446"/>
      <c r="Q25" s="1446"/>
      <c r="R25" s="1446"/>
      <c r="S25" s="1446"/>
      <c r="T25" s="1446"/>
      <c r="U25" s="1446"/>
      <c r="V25" s="1446"/>
      <c r="W25" s="1446"/>
      <c r="X25" s="1447"/>
      <c r="Y25" s="1454">
        <v>0</v>
      </c>
      <c r="Z25" s="1455"/>
      <c r="AA25" s="1456"/>
      <c r="AB25" s="1429"/>
      <c r="AC25" s="1430"/>
      <c r="AD25" s="1431"/>
      <c r="AE25" s="1503"/>
      <c r="AF25" s="1504"/>
      <c r="AG25" s="1505"/>
      <c r="AH25" s="1097"/>
      <c r="AI25" s="275" t="s">
        <v>41</v>
      </c>
      <c r="AJ25" s="292">
        <v>44819</v>
      </c>
      <c r="AK25" s="1070"/>
      <c r="AL25" s="281" t="s">
        <v>41</v>
      </c>
      <c r="AM25" s="480"/>
      <c r="AN25" s="1441"/>
      <c r="AO25" s="282"/>
      <c r="AP25" s="282"/>
      <c r="AQ25" s="278">
        <v>0</v>
      </c>
      <c r="AR25" s="290" t="s">
        <v>53</v>
      </c>
      <c r="AS25" s="273"/>
      <c r="AT25" s="273"/>
      <c r="AU25" s="274"/>
      <c r="AV25" s="273"/>
      <c r="AW25" s="273"/>
      <c r="AX25" s="274"/>
      <c r="AY25" s="273"/>
      <c r="AZ25" s="273"/>
      <c r="BA25" s="274"/>
      <c r="BB25" s="273"/>
      <c r="BC25" s="273"/>
      <c r="BD25" s="274"/>
    </row>
    <row r="26" spans="2:56" s="205" customFormat="1" ht="13.9" customHeight="1">
      <c r="B26" s="1527"/>
      <c r="C26" s="1528"/>
      <c r="D26" s="1466"/>
      <c r="E26" s="1467"/>
      <c r="F26" s="1467"/>
      <c r="G26" s="1467"/>
      <c r="H26" s="1467"/>
      <c r="I26" s="1467"/>
      <c r="J26" s="1467"/>
      <c r="K26" s="1467"/>
      <c r="L26" s="1468"/>
      <c r="M26" s="1448"/>
      <c r="N26" s="1449"/>
      <c r="O26" s="1449"/>
      <c r="P26" s="1449"/>
      <c r="Q26" s="1449"/>
      <c r="R26" s="1449"/>
      <c r="S26" s="1449"/>
      <c r="T26" s="1449"/>
      <c r="U26" s="1449"/>
      <c r="V26" s="1449"/>
      <c r="W26" s="1449"/>
      <c r="X26" s="1450"/>
      <c r="Y26" s="1457"/>
      <c r="Z26" s="1458"/>
      <c r="AA26" s="1459"/>
      <c r="AB26" s="1429"/>
      <c r="AC26" s="1430"/>
      <c r="AD26" s="1431"/>
      <c r="AE26" s="1503"/>
      <c r="AF26" s="1504"/>
      <c r="AG26" s="1505"/>
      <c r="AH26" s="1097"/>
      <c r="AI26" s="293" t="s">
        <v>230</v>
      </c>
      <c r="AJ26" s="285"/>
      <c r="AK26" s="1070"/>
      <c r="AL26" s="293" t="s">
        <v>230</v>
      </c>
      <c r="AM26" s="287"/>
      <c r="AN26" s="1441"/>
      <c r="AO26" s="288"/>
      <c r="AP26" s="288"/>
      <c r="AQ26" s="278"/>
      <c r="AR26" s="294"/>
      <c r="AS26" s="274"/>
      <c r="AT26" s="274"/>
      <c r="AU26" s="274"/>
      <c r="AV26" s="274"/>
      <c r="AW26" s="274"/>
      <c r="AX26" s="274"/>
      <c r="AY26" s="274"/>
      <c r="AZ26" s="274"/>
      <c r="BA26" s="274"/>
      <c r="BB26" s="274"/>
      <c r="BC26" s="274"/>
      <c r="BD26" s="274"/>
    </row>
    <row r="27" spans="2:56" s="205" customFormat="1" ht="13.9" customHeight="1">
      <c r="B27" s="1527"/>
      <c r="C27" s="1528"/>
      <c r="D27" s="1469"/>
      <c r="E27" s="1470"/>
      <c r="F27" s="1470"/>
      <c r="G27" s="1470"/>
      <c r="H27" s="1470"/>
      <c r="I27" s="1470"/>
      <c r="J27" s="1470"/>
      <c r="K27" s="1470"/>
      <c r="L27" s="1471"/>
      <c r="M27" s="1451"/>
      <c r="N27" s="1452"/>
      <c r="O27" s="1452"/>
      <c r="P27" s="1452"/>
      <c r="Q27" s="1452"/>
      <c r="R27" s="1452"/>
      <c r="S27" s="1452"/>
      <c r="T27" s="1452"/>
      <c r="U27" s="1452"/>
      <c r="V27" s="1452"/>
      <c r="W27" s="1452"/>
      <c r="X27" s="1453"/>
      <c r="Y27" s="1460"/>
      <c r="Z27" s="1461"/>
      <c r="AA27" s="1462"/>
      <c r="AB27" s="1442"/>
      <c r="AC27" s="1443"/>
      <c r="AD27" s="1444"/>
      <c r="AE27" s="1503"/>
      <c r="AF27" s="1504"/>
      <c r="AG27" s="1505"/>
      <c r="AH27" s="1126"/>
      <c r="AI27" s="1160" t="str">
        <f>IF(AV27="","",IF(AV27=0.5,"ISO9001を取得",IF(AV27=0,"なし")))</f>
        <v>ISO9001を取得</v>
      </c>
      <c r="AJ27" s="1161"/>
      <c r="AK27" s="1164"/>
      <c r="AL27" s="1162" t="str">
        <f>IF(BB27="","",IF(BB27=0.5,"ISO9001を取得",IF(BB27=0,"なし")))</f>
        <v>ISO9001を取得</v>
      </c>
      <c r="AM27" s="1163"/>
      <c r="AN27" s="1441"/>
      <c r="AO27" s="289"/>
      <c r="AP27" s="289"/>
      <c r="AQ27" s="278"/>
      <c r="AR27" s="213"/>
      <c r="AS27" s="274"/>
      <c r="AV27" s="274">
        <f>MAX(AV22:AV24)</f>
        <v>0.5</v>
      </c>
      <c r="AY27" s="274" t="e">
        <f>MAX(AY22:AY24)</f>
        <v>#REF!</v>
      </c>
      <c r="BB27" s="274">
        <f>MAX(BB22:BB24)</f>
        <v>0.5</v>
      </c>
    </row>
    <row r="28" spans="2:56" s="205" customFormat="1" ht="11.25" customHeight="1">
      <c r="B28" s="1527"/>
      <c r="C28" s="1528"/>
      <c r="D28" s="1509" t="s">
        <v>231</v>
      </c>
      <c r="E28" s="1510"/>
      <c r="F28" s="1510"/>
      <c r="G28" s="1510"/>
      <c r="H28" s="1510"/>
      <c r="I28" s="1510"/>
      <c r="J28" s="1510"/>
      <c r="K28" s="1510"/>
      <c r="L28" s="1511"/>
      <c r="M28" s="1409" t="s">
        <v>232</v>
      </c>
      <c r="N28" s="1410"/>
      <c r="O28" s="1410"/>
      <c r="P28" s="1410"/>
      <c r="Q28" s="1410"/>
      <c r="R28" s="1410"/>
      <c r="S28" s="1410"/>
      <c r="T28" s="1410"/>
      <c r="U28" s="1410"/>
      <c r="V28" s="1410"/>
      <c r="W28" s="1410"/>
      <c r="X28" s="1411"/>
      <c r="Y28" s="1094">
        <v>1</v>
      </c>
      <c r="Z28" s="1095"/>
      <c r="AA28" s="1190"/>
      <c r="AB28" s="1515">
        <v>1.5</v>
      </c>
      <c r="AC28" s="1478"/>
      <c r="AD28" s="1479"/>
      <c r="AE28" s="1503"/>
      <c r="AF28" s="1504"/>
      <c r="AG28" s="1505"/>
      <c r="AH28" s="1516"/>
      <c r="AI28" s="295"/>
      <c r="AJ28" s="296"/>
      <c r="AK28" s="1427" t="s">
        <v>13</v>
      </c>
      <c r="AL28" s="1398" t="s">
        <v>233</v>
      </c>
      <c r="AM28" s="1166"/>
      <c r="AN28" s="1072" t="s">
        <v>478</v>
      </c>
      <c r="AO28" s="297"/>
      <c r="AP28" s="297"/>
      <c r="AQ28" s="278">
        <v>1</v>
      </c>
      <c r="AR28" s="298" t="s">
        <v>234</v>
      </c>
      <c r="AS28" s="291"/>
      <c r="AT28" s="213"/>
      <c r="AV28" s="291" t="str">
        <f>IF(AJ28="","",IF(AJ28="当該工事規模以上",1,IF(AJ28="当該工事規模の1/2以上",0.75,IF(AJ28="当該工事規模の1/2未満",0.5,IF(AJ28="なし",0)))))</f>
        <v/>
      </c>
      <c r="AW28" s="213"/>
      <c r="AY28" s="291" t="e">
        <f>IF(#REF!="","",IF(#REF!="当該工事規模以上",1,IF(#REF!="当該工事規模の1/2以上",0.75,IF(#REF!="当該工事規模の1/2未満",0.5,IF(#REF!="なし",0)))))</f>
        <v>#REF!</v>
      </c>
      <c r="AZ28" s="213"/>
      <c r="BB28" s="291" t="str">
        <f>IF(AM28="","",IF(AM28="当該工事規模以上",1,IF(AM28="当該工事規模の1/2以上",0.75,IF(AM28="当該工事規模の1/2未満",0.5,IF(AM28="なし",0)))))</f>
        <v/>
      </c>
      <c r="BC28" s="213"/>
    </row>
    <row r="29" spans="2:56" s="205" customFormat="1" ht="11.25" customHeight="1">
      <c r="B29" s="1527"/>
      <c r="C29" s="1528"/>
      <c r="D29" s="1509"/>
      <c r="E29" s="1510"/>
      <c r="F29" s="1510"/>
      <c r="G29" s="1510"/>
      <c r="H29" s="1510"/>
      <c r="I29" s="1510"/>
      <c r="J29" s="1510"/>
      <c r="K29" s="1510"/>
      <c r="L29" s="1511"/>
      <c r="M29" s="1438"/>
      <c r="N29" s="1439"/>
      <c r="O29" s="1439"/>
      <c r="P29" s="1439"/>
      <c r="Q29" s="1439"/>
      <c r="R29" s="1439"/>
      <c r="S29" s="1439"/>
      <c r="T29" s="1439"/>
      <c r="U29" s="1439"/>
      <c r="V29" s="1439"/>
      <c r="W29" s="1439"/>
      <c r="X29" s="1440"/>
      <c r="Y29" s="1123"/>
      <c r="Z29" s="1124"/>
      <c r="AA29" s="1125"/>
      <c r="AB29" s="1429"/>
      <c r="AC29" s="1430"/>
      <c r="AD29" s="1431"/>
      <c r="AE29" s="1503"/>
      <c r="AF29" s="1504"/>
      <c r="AG29" s="1505"/>
      <c r="AH29" s="1516"/>
      <c r="AI29" s="275"/>
      <c r="AJ29" s="276"/>
      <c r="AK29" s="1427"/>
      <c r="AL29" s="1167"/>
      <c r="AM29" s="1168"/>
      <c r="AN29" s="1072"/>
      <c r="AO29" s="297"/>
      <c r="AP29" s="297"/>
      <c r="AQ29" s="278">
        <v>0.75</v>
      </c>
      <c r="AR29" s="299" t="s">
        <v>235</v>
      </c>
      <c r="AS29" s="291"/>
      <c r="AT29" s="213"/>
      <c r="AV29" s="291" t="str">
        <f>IF(AJ29="","",IF(AJ29="当該工事規模以上",1,IF(AJ29="当該工事規模の1/2以上",0.75,IF(AJ29="当該工事規模の1/2未満",0.5,IF(AJ29="なし",0)))))</f>
        <v/>
      </c>
      <c r="AW29" s="213"/>
      <c r="AY29" s="291" t="e">
        <f>IF(#REF!="","",IF(#REF!="当該工事規模以上",1,IF(#REF!="当該工事規模の1/2以上",0.75,IF(#REF!="当該工事規模の1/2未満",0.5,IF(#REF!="なし",0)))))</f>
        <v>#REF!</v>
      </c>
      <c r="AZ29" s="213"/>
      <c r="BB29" s="291" t="str">
        <f>IF(AM29="","",IF(AM29="当該工事規模以上",1,IF(AM29="当該工事規模の1/2以上",0.75,IF(AM29="当該工事規模の1/2未満",0.5,IF(AM29="なし",0)))))</f>
        <v/>
      </c>
      <c r="BC29" s="213"/>
    </row>
    <row r="30" spans="2:56" s="205" customFormat="1" ht="11.25" customHeight="1">
      <c r="B30" s="1527"/>
      <c r="C30" s="1528"/>
      <c r="D30" s="1509"/>
      <c r="E30" s="1510"/>
      <c r="F30" s="1510"/>
      <c r="G30" s="1510"/>
      <c r="H30" s="1510"/>
      <c r="I30" s="1510"/>
      <c r="J30" s="1510"/>
      <c r="K30" s="1510"/>
      <c r="L30" s="1511"/>
      <c r="M30" s="1435" t="s">
        <v>236</v>
      </c>
      <c r="N30" s="1436"/>
      <c r="O30" s="1436"/>
      <c r="P30" s="1436"/>
      <c r="Q30" s="1436"/>
      <c r="R30" s="1436"/>
      <c r="S30" s="1436"/>
      <c r="T30" s="1436"/>
      <c r="U30" s="1436"/>
      <c r="V30" s="1436"/>
      <c r="W30" s="1436"/>
      <c r="X30" s="1437"/>
      <c r="Y30" s="1123">
        <v>0.75</v>
      </c>
      <c r="Z30" s="1124"/>
      <c r="AA30" s="1125"/>
      <c r="AB30" s="1429"/>
      <c r="AC30" s="1430"/>
      <c r="AD30" s="1431"/>
      <c r="AE30" s="1503"/>
      <c r="AF30" s="1504"/>
      <c r="AG30" s="1505"/>
      <c r="AH30" s="1516"/>
      <c r="AI30" s="275"/>
      <c r="AJ30" s="276"/>
      <c r="AK30" s="1427"/>
      <c r="AL30" s="1167"/>
      <c r="AM30" s="1168"/>
      <c r="AN30" s="1072"/>
      <c r="AO30" s="297"/>
      <c r="AP30" s="297"/>
      <c r="AQ30" s="278">
        <v>0.5</v>
      </c>
      <c r="AR30" s="299" t="s">
        <v>237</v>
      </c>
      <c r="AS30" s="291"/>
      <c r="AT30" s="213"/>
      <c r="AV30" s="291" t="str">
        <f>IF(AJ30="","",IF(AJ30="当該工事規模以上",1,IF(AJ30="当該工事規模の1/2以上",0.75,IF(AJ30="当該工事規模の1/2未満",0.5,IF(AJ30="なし",0)))))</f>
        <v/>
      </c>
      <c r="AW30" s="213"/>
      <c r="AY30" s="291" t="e">
        <f>IF(#REF!="","",IF(#REF!="当該工事規模以上",1,IF(#REF!="当該工事規模の1/2以上",0.75,IF(#REF!="当該工事規模の1/2未満",0.5,IF(#REF!="なし",0)))))</f>
        <v>#REF!</v>
      </c>
      <c r="AZ30" s="213"/>
      <c r="BB30" s="291" t="str">
        <f>IF(AM30="","",IF(AM30="当該工事規模以上",1,IF(AM30="当該工事規模の1/2以上",0.75,IF(AM30="当該工事規模の1/2未満",0.5,IF(AM30="なし",0)))))</f>
        <v/>
      </c>
      <c r="BC30" s="213"/>
    </row>
    <row r="31" spans="2:56" s="205" customFormat="1" ht="11.25" customHeight="1">
      <c r="B31" s="1527"/>
      <c r="C31" s="1528"/>
      <c r="D31" s="1509"/>
      <c r="E31" s="1510"/>
      <c r="F31" s="1510"/>
      <c r="G31" s="1510"/>
      <c r="H31" s="1510"/>
      <c r="I31" s="1510"/>
      <c r="J31" s="1510"/>
      <c r="K31" s="1510"/>
      <c r="L31" s="1511"/>
      <c r="M31" s="1438"/>
      <c r="N31" s="1439"/>
      <c r="O31" s="1439"/>
      <c r="P31" s="1439"/>
      <c r="Q31" s="1439"/>
      <c r="R31" s="1439"/>
      <c r="S31" s="1439"/>
      <c r="T31" s="1439"/>
      <c r="U31" s="1439"/>
      <c r="V31" s="1439"/>
      <c r="W31" s="1439"/>
      <c r="X31" s="1440"/>
      <c r="Y31" s="1123"/>
      <c r="Z31" s="1124"/>
      <c r="AA31" s="1125"/>
      <c r="AB31" s="1429"/>
      <c r="AC31" s="1430"/>
      <c r="AD31" s="1431"/>
      <c r="AE31" s="1503"/>
      <c r="AF31" s="1504"/>
      <c r="AG31" s="1505"/>
      <c r="AH31" s="1516"/>
      <c r="AI31" s="275"/>
      <c r="AJ31" s="296"/>
      <c r="AK31" s="1427"/>
      <c r="AL31" s="1167"/>
      <c r="AM31" s="1168"/>
      <c r="AN31" s="1072"/>
      <c r="AO31" s="297"/>
      <c r="AP31" s="297"/>
      <c r="AQ31" s="278"/>
      <c r="AR31" s="299"/>
      <c r="AS31" s="291"/>
      <c r="AT31" s="213"/>
      <c r="AV31" s="291" t="str">
        <f>IF(AJ32="","",IF(AJ32="同じ管内で、当該工事規模以上",1.5,IF(AI32="管外で、当該工事規模以上",1.25,IF(AI32="同じ管内で、当該工事規模の1/2以上",1,IF(AI32="管外で、当該工事規模の1/2以上",0.75,IF(AI32="同じ管内で、当該工事規模の1/2未満",0.5,IF(AI32="管外で、当該工事規模の1/2未満",0.25,IF(AI32="なし",0))))))))</f>
        <v/>
      </c>
      <c r="AW31" s="213"/>
      <c r="AY31" s="291" t="e">
        <f>IF(#REF!="","",IF(#REF!="同じ管内で、当該工事規模以上",1.5,IF(#REF!="管外で、当該工事規模以上",1.25,IF(#REF!="同じ管内で、当該工事規模の1/2以上",1,IF(#REF!="管外で、当該工事規模の1/2以上",0.75,IF(#REF!="同じ管内で、当該工事規模の1/2未満",0.5,IF(#REF!="管外で、当該工事規模の1/2未満",0.25,IF(#REF!="なし",0))))))))</f>
        <v>#REF!</v>
      </c>
      <c r="AZ31" s="213"/>
      <c r="BB31" s="291" t="str">
        <f>IF(AM32="","",IF(AM32="同じ管内で、当該工事規模以上",1.5,IF(AL32="管外で、当該工事規模以上",1.25,IF(AL32="同じ管内で、当該工事規模の1/2以上",1,IF(AL32="管外で、当該工事規模の1/2以上",0.75,IF(AL32="同じ管内で、当該工事規模の1/2未満",0.5,IF(AL32="管外で、当該工事規模の1/2未満",0.25,IF(AL32="なし",0))))))))</f>
        <v/>
      </c>
      <c r="BC31" s="213"/>
    </row>
    <row r="32" spans="2:56" s="205" customFormat="1" ht="11.25" customHeight="1">
      <c r="B32" s="1527"/>
      <c r="C32" s="1528"/>
      <c r="D32" s="1509"/>
      <c r="E32" s="1510"/>
      <c r="F32" s="1510"/>
      <c r="G32" s="1510"/>
      <c r="H32" s="1510"/>
      <c r="I32" s="1510"/>
      <c r="J32" s="1510"/>
      <c r="K32" s="1510"/>
      <c r="L32" s="1511"/>
      <c r="M32" s="1435" t="s">
        <v>238</v>
      </c>
      <c r="N32" s="1436"/>
      <c r="O32" s="1436"/>
      <c r="P32" s="1436"/>
      <c r="Q32" s="1436"/>
      <c r="R32" s="1436"/>
      <c r="S32" s="1436"/>
      <c r="T32" s="1436"/>
      <c r="U32" s="1436"/>
      <c r="V32" s="1436"/>
      <c r="W32" s="1436"/>
      <c r="X32" s="1437"/>
      <c r="Y32" s="1123">
        <v>0.5</v>
      </c>
      <c r="Z32" s="1124"/>
      <c r="AA32" s="1125"/>
      <c r="AB32" s="1429"/>
      <c r="AC32" s="1430"/>
      <c r="AD32" s="1431"/>
      <c r="AE32" s="1503"/>
      <c r="AF32" s="1504"/>
      <c r="AG32" s="1505"/>
      <c r="AH32" s="1516"/>
      <c r="AI32" s="284"/>
      <c r="AJ32" s="285"/>
      <c r="AK32" s="1427"/>
      <c r="AL32" s="1167"/>
      <c r="AM32" s="1168"/>
      <c r="AN32" s="1072"/>
      <c r="AO32" s="288"/>
      <c r="AP32" s="288"/>
      <c r="AQ32" s="278">
        <v>0</v>
      </c>
      <c r="AR32" s="299" t="s">
        <v>97</v>
      </c>
      <c r="AS32" s="291"/>
      <c r="AT32" s="213"/>
      <c r="AV32" s="291" t="str">
        <f>IF(AJ33="","",IF(AJ33="同じ管内で、当該工事規模以上",1.5,IF(AI33="管外で、当該工事規模以上",1.25,IF(AI33="同じ管内で、当該工事規模の1/2以上",1,IF(AI33="管外で、当該工事規模の1/2以上",0.75,IF(AI33="同じ管内で、当該工事規模の1/2未満",0.5,IF(AI33="管外で、当該工事規模の1/2未満",0.25,IF(AI33="なし",0))))))))</f>
        <v/>
      </c>
      <c r="AW32" s="213"/>
      <c r="AY32" s="291" t="e">
        <f>IF(#REF!="","",IF(#REF!="同じ管内で、当該工事規模以上",1.5,IF(#REF!="管外で、当該工事規模以上",1.25,IF(#REF!="同じ管内で、当該工事規模の1/2以上",1,IF(#REF!="管外で、当該工事規模の1/2以上",0.75,IF(#REF!="同じ管内で、当該工事規模の1/2未満",0.5,IF(#REF!="管外で、当該工事規模の1/2未満",0.25,IF(#REF!="なし",0))))))))</f>
        <v>#REF!</v>
      </c>
      <c r="AZ32" s="213"/>
      <c r="BB32" s="291" t="str">
        <f>IF(AM33="","",IF(AM33="同じ管内で、当該工事規模以上",1.5,IF(AL33="管外で、当該工事規模以上",1.25,IF(AL33="同じ管内で、当該工事規模の1/2以上",1,IF(AL33="管外で、当該工事規模の1/2以上",0.75,IF(AL33="同じ管内で、当該工事規模の1/2未満",0.5,IF(AL33="管外で、当該工事規模の1/2未満",0.25,IF(AL33="なし",0))))))))</f>
        <v/>
      </c>
      <c r="BC32" s="213"/>
    </row>
    <row r="33" spans="2:56" s="205" customFormat="1" ht="11.25" customHeight="1">
      <c r="B33" s="1527"/>
      <c r="C33" s="1528"/>
      <c r="D33" s="1509"/>
      <c r="E33" s="1510"/>
      <c r="F33" s="1510"/>
      <c r="G33" s="1510"/>
      <c r="H33" s="1510"/>
      <c r="I33" s="1510"/>
      <c r="J33" s="1510"/>
      <c r="K33" s="1510"/>
      <c r="L33" s="1511"/>
      <c r="M33" s="1438"/>
      <c r="N33" s="1439"/>
      <c r="O33" s="1439"/>
      <c r="P33" s="1439"/>
      <c r="Q33" s="1439"/>
      <c r="R33" s="1439"/>
      <c r="S33" s="1439"/>
      <c r="T33" s="1439"/>
      <c r="U33" s="1439"/>
      <c r="V33" s="1439"/>
      <c r="W33" s="1439"/>
      <c r="X33" s="1440"/>
      <c r="Y33" s="1123"/>
      <c r="Z33" s="1124"/>
      <c r="AA33" s="1125"/>
      <c r="AB33" s="1429"/>
      <c r="AC33" s="1430"/>
      <c r="AD33" s="1431"/>
      <c r="AE33" s="1503"/>
      <c r="AF33" s="1504"/>
      <c r="AG33" s="1505"/>
      <c r="AH33" s="1516"/>
      <c r="AI33" s="1197"/>
      <c r="AJ33" s="1230"/>
      <c r="AK33" s="1427"/>
      <c r="AL33" s="1167"/>
      <c r="AM33" s="1168"/>
      <c r="AN33" s="1072"/>
      <c r="AO33" s="300"/>
      <c r="AP33" s="300"/>
      <c r="AQ33" s="278"/>
      <c r="AR33" s="299"/>
      <c r="AS33" s="291"/>
      <c r="AT33" s="213"/>
      <c r="AV33" s="291">
        <f>MAX(AV28:AV30)</f>
        <v>0</v>
      </c>
      <c r="AW33" s="213"/>
      <c r="AY33" s="291" t="e">
        <f>MAX(AY28:AY30)</f>
        <v>#REF!</v>
      </c>
      <c r="AZ33" s="213"/>
      <c r="BB33" s="291">
        <f>MAX(BB28:BB30)</f>
        <v>0</v>
      </c>
      <c r="BC33" s="213"/>
    </row>
    <row r="34" spans="2:56" s="205" customFormat="1" ht="7.5" customHeight="1">
      <c r="B34" s="1527"/>
      <c r="C34" s="1528"/>
      <c r="D34" s="1509"/>
      <c r="E34" s="1510"/>
      <c r="F34" s="1510"/>
      <c r="G34" s="1510"/>
      <c r="H34" s="1510"/>
      <c r="I34" s="1510"/>
      <c r="J34" s="1510"/>
      <c r="K34" s="1510"/>
      <c r="L34" s="1511"/>
      <c r="M34" s="1435" t="s">
        <v>97</v>
      </c>
      <c r="N34" s="1436"/>
      <c r="O34" s="1436"/>
      <c r="P34" s="1436"/>
      <c r="Q34" s="1436"/>
      <c r="R34" s="1436"/>
      <c r="S34" s="1436"/>
      <c r="T34" s="1436"/>
      <c r="U34" s="1436"/>
      <c r="V34" s="1436"/>
      <c r="W34" s="1436"/>
      <c r="X34" s="1437"/>
      <c r="Y34" s="1123">
        <v>0</v>
      </c>
      <c r="Z34" s="1124"/>
      <c r="AA34" s="1125"/>
      <c r="AB34" s="1429"/>
      <c r="AC34" s="1430"/>
      <c r="AD34" s="1431"/>
      <c r="AE34" s="1503"/>
      <c r="AF34" s="1504"/>
      <c r="AG34" s="1505"/>
      <c r="AH34" s="1516"/>
      <c r="AI34" s="301"/>
      <c r="AJ34" s="302"/>
      <c r="AK34" s="1427"/>
      <c r="AL34" s="1167"/>
      <c r="AM34" s="1168"/>
      <c r="AN34" s="1072"/>
      <c r="AO34" s="297"/>
      <c r="AP34" s="297"/>
      <c r="AQ34" s="278"/>
      <c r="AR34" s="299"/>
      <c r="AS34" s="294"/>
      <c r="AT34" s="213"/>
      <c r="AV34" s="294"/>
      <c r="AW34" s="213"/>
      <c r="AY34" s="294"/>
      <c r="AZ34" s="213"/>
      <c r="BB34" s="294"/>
      <c r="BC34" s="213"/>
    </row>
    <row r="35" spans="2:56" s="205" customFormat="1" ht="7.5" customHeight="1">
      <c r="B35" s="1527"/>
      <c r="C35" s="1528"/>
      <c r="D35" s="1509"/>
      <c r="E35" s="1510"/>
      <c r="F35" s="1510"/>
      <c r="G35" s="1510"/>
      <c r="H35" s="1510"/>
      <c r="I35" s="1510"/>
      <c r="J35" s="1510"/>
      <c r="K35" s="1510"/>
      <c r="L35" s="1511"/>
      <c r="M35" s="1438"/>
      <c r="N35" s="1439"/>
      <c r="O35" s="1439"/>
      <c r="P35" s="1439"/>
      <c r="Q35" s="1439"/>
      <c r="R35" s="1439"/>
      <c r="S35" s="1439"/>
      <c r="T35" s="1439"/>
      <c r="U35" s="1439"/>
      <c r="V35" s="1439"/>
      <c r="W35" s="1439"/>
      <c r="X35" s="1440"/>
      <c r="Y35" s="1123"/>
      <c r="Z35" s="1124"/>
      <c r="AA35" s="1125"/>
      <c r="AB35" s="1429"/>
      <c r="AC35" s="1430"/>
      <c r="AD35" s="1431"/>
      <c r="AE35" s="1503"/>
      <c r="AF35" s="1504"/>
      <c r="AG35" s="1505"/>
      <c r="AH35" s="1516"/>
      <c r="AI35" s="301"/>
      <c r="AJ35" s="302"/>
      <c r="AK35" s="1427"/>
      <c r="AL35" s="1167"/>
      <c r="AM35" s="1168"/>
      <c r="AN35" s="1072"/>
      <c r="AO35" s="297"/>
      <c r="AP35" s="297"/>
      <c r="AQ35" s="278"/>
      <c r="AR35" s="290"/>
      <c r="AS35" s="213"/>
      <c r="AT35" s="213"/>
      <c r="AV35" s="213"/>
      <c r="AW35" s="213"/>
      <c r="AY35" s="213"/>
      <c r="AZ35" s="213"/>
      <c r="BB35" s="213"/>
      <c r="BC35" s="213"/>
    </row>
    <row r="36" spans="2:56" s="205" customFormat="1" ht="3" customHeight="1">
      <c r="B36" s="1527"/>
      <c r="C36" s="1528"/>
      <c r="D36" s="1509"/>
      <c r="E36" s="1510"/>
      <c r="F36" s="1510"/>
      <c r="G36" s="1510"/>
      <c r="H36" s="1510"/>
      <c r="I36" s="1510"/>
      <c r="J36" s="1510"/>
      <c r="K36" s="1510"/>
      <c r="L36" s="1511"/>
      <c r="M36" s="1518"/>
      <c r="N36" s="1519"/>
      <c r="O36" s="1519"/>
      <c r="P36" s="1519"/>
      <c r="Q36" s="1519"/>
      <c r="R36" s="1519"/>
      <c r="S36" s="1519"/>
      <c r="T36" s="1519"/>
      <c r="U36" s="1519"/>
      <c r="V36" s="1519"/>
      <c r="W36" s="1519"/>
      <c r="X36" s="1520"/>
      <c r="Y36" s="1123"/>
      <c r="Z36" s="1124"/>
      <c r="AA36" s="1125"/>
      <c r="AB36" s="1429"/>
      <c r="AC36" s="1430"/>
      <c r="AD36" s="1431"/>
      <c r="AE36" s="1503"/>
      <c r="AF36" s="1504"/>
      <c r="AG36" s="1505"/>
      <c r="AH36" s="1516"/>
      <c r="AI36" s="301"/>
      <c r="AJ36" s="302"/>
      <c r="AK36" s="1427"/>
      <c r="AL36" s="1167"/>
      <c r="AM36" s="1168"/>
      <c r="AN36" s="1072"/>
      <c r="AO36" s="297"/>
      <c r="AP36" s="297"/>
      <c r="AQ36" s="303"/>
      <c r="AR36" s="294"/>
      <c r="AS36" s="213"/>
      <c r="AT36" s="213"/>
      <c r="AV36" s="231"/>
      <c r="AW36" s="231"/>
      <c r="AX36" s="232"/>
      <c r="AY36" s="231"/>
      <c r="AZ36" s="231"/>
      <c r="BA36" s="232"/>
      <c r="BB36" s="231"/>
      <c r="BC36" s="231"/>
      <c r="BD36" s="232"/>
    </row>
    <row r="37" spans="2:56" s="205" customFormat="1" ht="3" customHeight="1">
      <c r="B37" s="1527"/>
      <c r="C37" s="1528"/>
      <c r="D37" s="1512"/>
      <c r="E37" s="1513"/>
      <c r="F37" s="1513"/>
      <c r="G37" s="1513"/>
      <c r="H37" s="1513"/>
      <c r="I37" s="1513"/>
      <c r="J37" s="1513"/>
      <c r="K37" s="1513"/>
      <c r="L37" s="1514"/>
      <c r="M37" s="1521"/>
      <c r="N37" s="1522"/>
      <c r="O37" s="1522"/>
      <c r="P37" s="1522"/>
      <c r="Q37" s="1522"/>
      <c r="R37" s="1522"/>
      <c r="S37" s="1522"/>
      <c r="T37" s="1522"/>
      <c r="U37" s="1522"/>
      <c r="V37" s="1522"/>
      <c r="W37" s="1522"/>
      <c r="X37" s="1523"/>
      <c r="Y37" s="1123"/>
      <c r="Z37" s="1124"/>
      <c r="AA37" s="1125"/>
      <c r="AB37" s="1432"/>
      <c r="AC37" s="1433"/>
      <c r="AD37" s="1434"/>
      <c r="AE37" s="1506"/>
      <c r="AF37" s="1507"/>
      <c r="AG37" s="1508"/>
      <c r="AH37" s="1517"/>
      <c r="AI37" s="304"/>
      <c r="AJ37" s="305"/>
      <c r="AK37" s="1428"/>
      <c r="AL37" s="1399"/>
      <c r="AM37" s="1400"/>
      <c r="AN37" s="1072"/>
      <c r="AO37" s="297"/>
      <c r="AP37" s="297"/>
      <c r="AQ37" s="303"/>
      <c r="AR37" s="294"/>
      <c r="AS37" s="213"/>
      <c r="AT37" s="213"/>
      <c r="AV37" s="231"/>
      <c r="AW37" s="231"/>
      <c r="AX37" s="232"/>
      <c r="AY37" s="231"/>
      <c r="AZ37" s="231"/>
      <c r="BA37" s="232"/>
      <c r="BB37" s="231"/>
      <c r="BC37" s="231"/>
      <c r="BD37" s="232"/>
    </row>
    <row r="38" spans="2:56" s="205" customFormat="1" ht="9" customHeight="1">
      <c r="B38" s="1527"/>
      <c r="C38" s="1528"/>
      <c r="D38" s="1045" t="s">
        <v>239</v>
      </c>
      <c r="E38" s="1046"/>
      <c r="F38" s="1046"/>
      <c r="G38" s="1046"/>
      <c r="H38" s="1046"/>
      <c r="I38" s="1046"/>
      <c r="J38" s="1046"/>
      <c r="K38" s="1046"/>
      <c r="L38" s="1047"/>
      <c r="M38" s="1406" t="s">
        <v>240</v>
      </c>
      <c r="N38" s="1407"/>
      <c r="O38" s="1407"/>
      <c r="P38" s="1407"/>
      <c r="Q38" s="1407"/>
      <c r="R38" s="1407"/>
      <c r="S38" s="1407"/>
      <c r="T38" s="1407"/>
      <c r="U38" s="1407"/>
      <c r="V38" s="1407"/>
      <c r="W38" s="1407"/>
      <c r="X38" s="1408"/>
      <c r="Y38" s="1120">
        <v>1</v>
      </c>
      <c r="Z38" s="1121"/>
      <c r="AA38" s="1122"/>
      <c r="AB38" s="1219">
        <v>1.5</v>
      </c>
      <c r="AC38" s="1219"/>
      <c r="AD38" s="1253"/>
      <c r="AE38" s="1218">
        <v>1.5</v>
      </c>
      <c r="AF38" s="1219"/>
      <c r="AG38" s="1219"/>
      <c r="AH38" s="1191"/>
      <c r="AI38" s="268"/>
      <c r="AJ38" s="306"/>
      <c r="AK38" s="1424" t="s">
        <v>13</v>
      </c>
      <c r="AL38" s="1398" t="s">
        <v>241</v>
      </c>
      <c r="AM38" s="1166"/>
      <c r="AN38" s="1072" t="s">
        <v>479</v>
      </c>
      <c r="AO38" s="297"/>
      <c r="AP38" s="297"/>
      <c r="AQ38" s="307">
        <v>1</v>
      </c>
      <c r="AR38" s="308" t="s">
        <v>242</v>
      </c>
      <c r="AS38" s="213"/>
      <c r="AT38" s="213"/>
      <c r="AV38" s="231"/>
      <c r="AW38" s="231"/>
      <c r="AX38" s="232"/>
      <c r="AY38" s="231"/>
      <c r="AZ38" s="231"/>
      <c r="BA38" s="232"/>
      <c r="BB38" s="231"/>
      <c r="BC38" s="231"/>
      <c r="BD38" s="232"/>
    </row>
    <row r="39" spans="2:56" s="205" customFormat="1" ht="9" customHeight="1">
      <c r="B39" s="1527"/>
      <c r="C39" s="1528"/>
      <c r="D39" s="1048"/>
      <c r="E39" s="1049"/>
      <c r="F39" s="1049"/>
      <c r="G39" s="1049"/>
      <c r="H39" s="1049"/>
      <c r="I39" s="1049"/>
      <c r="J39" s="1049"/>
      <c r="K39" s="1049"/>
      <c r="L39" s="1050"/>
      <c r="M39" s="1409"/>
      <c r="N39" s="1410"/>
      <c r="O39" s="1410"/>
      <c r="P39" s="1410"/>
      <c r="Q39" s="1410"/>
      <c r="R39" s="1410"/>
      <c r="S39" s="1410"/>
      <c r="T39" s="1410"/>
      <c r="U39" s="1410"/>
      <c r="V39" s="1410"/>
      <c r="W39" s="1410"/>
      <c r="X39" s="1411"/>
      <c r="Y39" s="1123"/>
      <c r="Z39" s="1124"/>
      <c r="AA39" s="1125"/>
      <c r="AB39" s="1221"/>
      <c r="AC39" s="1209"/>
      <c r="AD39" s="1210"/>
      <c r="AE39" s="1225"/>
      <c r="AF39" s="1209"/>
      <c r="AG39" s="1226"/>
      <c r="AH39" s="1192"/>
      <c r="AI39" s="275"/>
      <c r="AJ39" s="309"/>
      <c r="AK39" s="1425"/>
      <c r="AL39" s="1167"/>
      <c r="AM39" s="1168"/>
      <c r="AN39" s="1072"/>
      <c r="AO39" s="297"/>
      <c r="AP39" s="297"/>
      <c r="AQ39" s="310">
        <v>0.9</v>
      </c>
      <c r="AR39" s="311" t="s">
        <v>243</v>
      </c>
      <c r="AS39" s="213"/>
      <c r="AT39" s="213"/>
      <c r="AV39" s="231"/>
      <c r="AW39" s="231"/>
      <c r="AX39" s="232"/>
      <c r="AY39" s="231"/>
      <c r="AZ39" s="231"/>
      <c r="BA39" s="232"/>
      <c r="BB39" s="231"/>
      <c r="BC39" s="231"/>
      <c r="BD39" s="232"/>
    </row>
    <row r="40" spans="2:56" s="205" customFormat="1" ht="9" customHeight="1">
      <c r="B40" s="1527"/>
      <c r="C40" s="1528"/>
      <c r="D40" s="1048"/>
      <c r="E40" s="1049"/>
      <c r="F40" s="1049"/>
      <c r="G40" s="1049"/>
      <c r="H40" s="1049"/>
      <c r="I40" s="1049"/>
      <c r="J40" s="1049"/>
      <c r="K40" s="1049"/>
      <c r="L40" s="1050"/>
      <c r="M40" s="1412" t="s">
        <v>244</v>
      </c>
      <c r="N40" s="1413"/>
      <c r="O40" s="1413"/>
      <c r="P40" s="1413"/>
      <c r="Q40" s="1413"/>
      <c r="R40" s="1413"/>
      <c r="S40" s="1413"/>
      <c r="T40" s="1413"/>
      <c r="U40" s="1413"/>
      <c r="V40" s="1413"/>
      <c r="W40" s="1413"/>
      <c r="X40" s="1414"/>
      <c r="Y40" s="1123">
        <v>0.9</v>
      </c>
      <c r="Z40" s="1124"/>
      <c r="AA40" s="1125"/>
      <c r="AB40" s="1221"/>
      <c r="AC40" s="1209"/>
      <c r="AD40" s="1210"/>
      <c r="AE40" s="1225"/>
      <c r="AF40" s="1209"/>
      <c r="AG40" s="1226"/>
      <c r="AH40" s="1192"/>
      <c r="AI40" s="275"/>
      <c r="AJ40" s="312"/>
      <c r="AK40" s="1425"/>
      <c r="AL40" s="1167"/>
      <c r="AM40" s="1168"/>
      <c r="AN40" s="1072"/>
      <c r="AO40" s="297"/>
      <c r="AP40" s="297"/>
      <c r="AQ40" s="310">
        <v>0.7</v>
      </c>
      <c r="AR40" s="311" t="s">
        <v>245</v>
      </c>
      <c r="AS40" s="213"/>
      <c r="AT40" s="213"/>
      <c r="AV40" s="231"/>
      <c r="AW40" s="231"/>
      <c r="AX40" s="232"/>
      <c r="AY40" s="231"/>
      <c r="AZ40" s="231"/>
      <c r="BA40" s="232"/>
      <c r="BB40" s="231"/>
      <c r="BC40" s="231"/>
      <c r="BD40" s="232"/>
    </row>
    <row r="41" spans="2:56" s="205" customFormat="1" ht="9" customHeight="1">
      <c r="B41" s="1527"/>
      <c r="C41" s="1528"/>
      <c r="D41" s="1048"/>
      <c r="E41" s="1049"/>
      <c r="F41" s="1049"/>
      <c r="G41" s="1049"/>
      <c r="H41" s="1049"/>
      <c r="I41" s="1049"/>
      <c r="J41" s="1049"/>
      <c r="K41" s="1049"/>
      <c r="L41" s="1050"/>
      <c r="M41" s="1412"/>
      <c r="N41" s="1413"/>
      <c r="O41" s="1413"/>
      <c r="P41" s="1413"/>
      <c r="Q41" s="1413"/>
      <c r="R41" s="1413"/>
      <c r="S41" s="1413"/>
      <c r="T41" s="1413"/>
      <c r="U41" s="1413"/>
      <c r="V41" s="1413"/>
      <c r="W41" s="1413"/>
      <c r="X41" s="1414"/>
      <c r="Y41" s="1123"/>
      <c r="Z41" s="1124"/>
      <c r="AA41" s="1125"/>
      <c r="AB41" s="1221"/>
      <c r="AC41" s="1209"/>
      <c r="AD41" s="1210"/>
      <c r="AE41" s="1225"/>
      <c r="AF41" s="1209"/>
      <c r="AG41" s="1226"/>
      <c r="AH41" s="1192"/>
      <c r="AI41" s="275"/>
      <c r="AJ41" s="276"/>
      <c r="AK41" s="1425"/>
      <c r="AL41" s="1167"/>
      <c r="AM41" s="1168"/>
      <c r="AN41" s="1072"/>
      <c r="AO41" s="297"/>
      <c r="AP41" s="297"/>
      <c r="AQ41" s="310">
        <v>0.6</v>
      </c>
      <c r="AR41" s="311" t="s">
        <v>246</v>
      </c>
      <c r="AS41" s="213"/>
      <c r="AT41" s="213"/>
      <c r="AV41" s="231"/>
      <c r="AW41" s="231"/>
      <c r="AX41" s="232"/>
      <c r="AY41" s="231"/>
      <c r="AZ41" s="231"/>
      <c r="BA41" s="232"/>
      <c r="BB41" s="231"/>
      <c r="BC41" s="231"/>
      <c r="BD41" s="232"/>
    </row>
    <row r="42" spans="2:56" s="205" customFormat="1" ht="9" customHeight="1">
      <c r="B42" s="1527"/>
      <c r="C42" s="1528"/>
      <c r="D42" s="1048"/>
      <c r="E42" s="1049"/>
      <c r="F42" s="1049"/>
      <c r="G42" s="1049"/>
      <c r="H42" s="1049"/>
      <c r="I42" s="1049"/>
      <c r="J42" s="1049"/>
      <c r="K42" s="1049"/>
      <c r="L42" s="1050"/>
      <c r="M42" s="1415" t="s">
        <v>247</v>
      </c>
      <c r="N42" s="1416"/>
      <c r="O42" s="1416"/>
      <c r="P42" s="1416"/>
      <c r="Q42" s="1416"/>
      <c r="R42" s="1416"/>
      <c r="S42" s="1416"/>
      <c r="T42" s="1416"/>
      <c r="U42" s="1416"/>
      <c r="V42" s="1416"/>
      <c r="W42" s="1416"/>
      <c r="X42" s="1417"/>
      <c r="Y42" s="1123">
        <v>0.7</v>
      </c>
      <c r="Z42" s="1124"/>
      <c r="AA42" s="1125"/>
      <c r="AB42" s="1221"/>
      <c r="AC42" s="1209"/>
      <c r="AD42" s="1210"/>
      <c r="AE42" s="1225"/>
      <c r="AF42" s="1209"/>
      <c r="AG42" s="1226"/>
      <c r="AH42" s="1192"/>
      <c r="AI42" s="284"/>
      <c r="AJ42" s="285"/>
      <c r="AK42" s="1425"/>
      <c r="AL42" s="1167"/>
      <c r="AM42" s="1168"/>
      <c r="AN42" s="1072"/>
      <c r="AO42" s="288"/>
      <c r="AP42" s="288"/>
      <c r="AQ42" s="310">
        <v>0.4</v>
      </c>
      <c r="AR42" s="311" t="s">
        <v>248</v>
      </c>
      <c r="AS42" s="213"/>
      <c r="AT42" s="213"/>
      <c r="AV42" s="231"/>
      <c r="AW42" s="231"/>
      <c r="AX42" s="232"/>
      <c r="AY42" s="231"/>
      <c r="AZ42" s="231"/>
      <c r="BA42" s="232"/>
      <c r="BB42" s="231"/>
      <c r="BC42" s="231"/>
      <c r="BD42" s="232"/>
    </row>
    <row r="43" spans="2:56" s="205" customFormat="1" ht="9" customHeight="1">
      <c r="B43" s="1527"/>
      <c r="C43" s="1528"/>
      <c r="D43" s="1048"/>
      <c r="E43" s="1049"/>
      <c r="F43" s="1049"/>
      <c r="G43" s="1049"/>
      <c r="H43" s="1049"/>
      <c r="I43" s="1049"/>
      <c r="J43" s="1049"/>
      <c r="K43" s="1049"/>
      <c r="L43" s="1050"/>
      <c r="M43" s="1415"/>
      <c r="N43" s="1416"/>
      <c r="O43" s="1416"/>
      <c r="P43" s="1416"/>
      <c r="Q43" s="1416"/>
      <c r="R43" s="1416"/>
      <c r="S43" s="1416"/>
      <c r="T43" s="1416"/>
      <c r="U43" s="1416"/>
      <c r="V43" s="1416"/>
      <c r="W43" s="1416"/>
      <c r="X43" s="1417"/>
      <c r="Y43" s="1123"/>
      <c r="Z43" s="1124"/>
      <c r="AA43" s="1125"/>
      <c r="AB43" s="1221"/>
      <c r="AC43" s="1209"/>
      <c r="AD43" s="1210"/>
      <c r="AE43" s="1225"/>
      <c r="AF43" s="1209"/>
      <c r="AG43" s="1226"/>
      <c r="AH43" s="1192"/>
      <c r="AI43" s="1197"/>
      <c r="AJ43" s="1198"/>
      <c r="AK43" s="1425"/>
      <c r="AL43" s="1167"/>
      <c r="AM43" s="1168"/>
      <c r="AN43" s="1072"/>
      <c r="AO43" s="300"/>
      <c r="AP43" s="300"/>
      <c r="AQ43" s="310">
        <v>0.3</v>
      </c>
      <c r="AR43" s="311" t="s">
        <v>249</v>
      </c>
      <c r="AS43" s="213"/>
      <c r="AT43" s="213"/>
      <c r="AV43" s="231"/>
      <c r="AW43" s="231"/>
      <c r="AX43" s="232"/>
      <c r="AY43" s="231"/>
      <c r="AZ43" s="231"/>
      <c r="BA43" s="232"/>
      <c r="BB43" s="231"/>
      <c r="BC43" s="231"/>
      <c r="BD43" s="232"/>
    </row>
    <row r="44" spans="2:56" s="205" customFormat="1" ht="9" customHeight="1">
      <c r="B44" s="1527"/>
      <c r="C44" s="1528"/>
      <c r="D44" s="1048"/>
      <c r="E44" s="1049"/>
      <c r="F44" s="1049"/>
      <c r="G44" s="1049"/>
      <c r="H44" s="1049"/>
      <c r="I44" s="1049"/>
      <c r="J44" s="1049"/>
      <c r="K44" s="1049"/>
      <c r="L44" s="1050"/>
      <c r="M44" s="1415" t="s">
        <v>250</v>
      </c>
      <c r="N44" s="1416"/>
      <c r="O44" s="1416"/>
      <c r="P44" s="1416"/>
      <c r="Q44" s="1416"/>
      <c r="R44" s="1416"/>
      <c r="S44" s="1416"/>
      <c r="T44" s="1416"/>
      <c r="U44" s="1416"/>
      <c r="V44" s="1416"/>
      <c r="W44" s="1416"/>
      <c r="X44" s="1417"/>
      <c r="Y44" s="1123">
        <v>0.6</v>
      </c>
      <c r="Z44" s="1124"/>
      <c r="AA44" s="1125"/>
      <c r="AB44" s="1221"/>
      <c r="AC44" s="1209"/>
      <c r="AD44" s="1210"/>
      <c r="AE44" s="1225"/>
      <c r="AF44" s="1209"/>
      <c r="AG44" s="1226"/>
      <c r="AH44" s="1192"/>
      <c r="AI44" s="313"/>
      <c r="AJ44" s="285"/>
      <c r="AK44" s="1425"/>
      <c r="AL44" s="1167"/>
      <c r="AM44" s="1168"/>
      <c r="AN44" s="1072"/>
      <c r="AO44" s="288"/>
      <c r="AP44" s="288"/>
      <c r="AQ44" s="310">
        <v>0</v>
      </c>
      <c r="AR44" s="311" t="s">
        <v>251</v>
      </c>
      <c r="AS44" s="213"/>
      <c r="AT44" s="213"/>
      <c r="AV44" s="231"/>
      <c r="AW44" s="231"/>
      <c r="AX44" s="232"/>
      <c r="AY44" s="231"/>
      <c r="AZ44" s="231"/>
      <c r="BA44" s="232"/>
      <c r="BB44" s="231"/>
      <c r="BC44" s="231"/>
      <c r="BD44" s="232"/>
    </row>
    <row r="45" spans="2:56" s="205" customFormat="1" ht="9" customHeight="1">
      <c r="B45" s="1527"/>
      <c r="C45" s="1528"/>
      <c r="D45" s="1048"/>
      <c r="E45" s="1049"/>
      <c r="F45" s="1049"/>
      <c r="G45" s="1049"/>
      <c r="H45" s="1049"/>
      <c r="I45" s="1049"/>
      <c r="J45" s="1049"/>
      <c r="K45" s="1049"/>
      <c r="L45" s="1050"/>
      <c r="M45" s="1415"/>
      <c r="N45" s="1416"/>
      <c r="O45" s="1416"/>
      <c r="P45" s="1416"/>
      <c r="Q45" s="1416"/>
      <c r="R45" s="1416"/>
      <c r="S45" s="1416"/>
      <c r="T45" s="1416"/>
      <c r="U45" s="1416"/>
      <c r="V45" s="1416"/>
      <c r="W45" s="1416"/>
      <c r="X45" s="1417"/>
      <c r="Y45" s="1123"/>
      <c r="Z45" s="1124"/>
      <c r="AA45" s="1125"/>
      <c r="AB45" s="1221"/>
      <c r="AC45" s="1209"/>
      <c r="AD45" s="1210"/>
      <c r="AE45" s="1225"/>
      <c r="AF45" s="1209"/>
      <c r="AG45" s="1226"/>
      <c r="AH45" s="1192"/>
      <c r="AI45" s="313"/>
      <c r="AJ45" s="285"/>
      <c r="AK45" s="1425"/>
      <c r="AL45" s="1167"/>
      <c r="AM45" s="1168"/>
      <c r="AN45" s="1072"/>
      <c r="AO45" s="288"/>
      <c r="AP45" s="288"/>
      <c r="AQ45" s="314"/>
      <c r="AR45" s="290"/>
      <c r="AS45" s="213"/>
      <c r="AT45" s="213"/>
      <c r="AV45" s="231"/>
      <c r="AW45" s="231"/>
      <c r="AX45" s="232"/>
      <c r="AY45" s="231"/>
      <c r="AZ45" s="231"/>
      <c r="BA45" s="232"/>
      <c r="BB45" s="231"/>
      <c r="BC45" s="231"/>
      <c r="BD45" s="232"/>
    </row>
    <row r="46" spans="2:56" s="205" customFormat="1" ht="9" customHeight="1">
      <c r="B46" s="1527"/>
      <c r="C46" s="1528"/>
      <c r="D46" s="1048"/>
      <c r="E46" s="1049"/>
      <c r="F46" s="1049"/>
      <c r="G46" s="1049"/>
      <c r="H46" s="1049"/>
      <c r="I46" s="1049"/>
      <c r="J46" s="1049"/>
      <c r="K46" s="1049"/>
      <c r="L46" s="1050"/>
      <c r="M46" s="1415" t="s">
        <v>252</v>
      </c>
      <c r="N46" s="1416"/>
      <c r="O46" s="1416"/>
      <c r="P46" s="1416"/>
      <c r="Q46" s="1416"/>
      <c r="R46" s="1416"/>
      <c r="S46" s="1416"/>
      <c r="T46" s="1416"/>
      <c r="U46" s="1416"/>
      <c r="V46" s="1416"/>
      <c r="W46" s="1416"/>
      <c r="X46" s="1417"/>
      <c r="Y46" s="1123">
        <v>0.4</v>
      </c>
      <c r="Z46" s="1124"/>
      <c r="AA46" s="1125"/>
      <c r="AB46" s="1221"/>
      <c r="AC46" s="1209"/>
      <c r="AD46" s="1210"/>
      <c r="AE46" s="1225"/>
      <c r="AF46" s="1209"/>
      <c r="AG46" s="1226"/>
      <c r="AH46" s="1192"/>
      <c r="AI46" s="313"/>
      <c r="AJ46" s="285"/>
      <c r="AK46" s="1425"/>
      <c r="AL46" s="1167"/>
      <c r="AM46" s="1168"/>
      <c r="AN46" s="1072"/>
      <c r="AO46" s="288"/>
      <c r="AP46" s="288"/>
      <c r="AQ46" s="242"/>
      <c r="AR46" s="213"/>
      <c r="AS46" s="213"/>
      <c r="AT46" s="213"/>
      <c r="AV46" s="231"/>
      <c r="AW46" s="231"/>
      <c r="AX46" s="232"/>
      <c r="AY46" s="231"/>
      <c r="AZ46" s="231"/>
      <c r="BA46" s="232"/>
      <c r="BB46" s="231"/>
      <c r="BC46" s="231"/>
      <c r="BD46" s="232"/>
    </row>
    <row r="47" spans="2:56" s="205" customFormat="1" ht="9" customHeight="1">
      <c r="B47" s="1527"/>
      <c r="C47" s="1528"/>
      <c r="D47" s="1048"/>
      <c r="E47" s="1049"/>
      <c r="F47" s="1049"/>
      <c r="G47" s="1049"/>
      <c r="H47" s="1049"/>
      <c r="I47" s="1049"/>
      <c r="J47" s="1049"/>
      <c r="K47" s="1049"/>
      <c r="L47" s="1050"/>
      <c r="M47" s="1415"/>
      <c r="N47" s="1416"/>
      <c r="O47" s="1416"/>
      <c r="P47" s="1416"/>
      <c r="Q47" s="1416"/>
      <c r="R47" s="1416"/>
      <c r="S47" s="1416"/>
      <c r="T47" s="1416"/>
      <c r="U47" s="1416"/>
      <c r="V47" s="1416"/>
      <c r="W47" s="1416"/>
      <c r="X47" s="1417"/>
      <c r="Y47" s="1123"/>
      <c r="Z47" s="1124"/>
      <c r="AA47" s="1125"/>
      <c r="AB47" s="1221"/>
      <c r="AC47" s="1209"/>
      <c r="AD47" s="1210"/>
      <c r="AE47" s="1225"/>
      <c r="AF47" s="1209"/>
      <c r="AG47" s="1226"/>
      <c r="AH47" s="1192"/>
      <c r="AI47" s="313"/>
      <c r="AJ47" s="285"/>
      <c r="AK47" s="1425"/>
      <c r="AL47" s="1167"/>
      <c r="AM47" s="1168"/>
      <c r="AN47" s="1072"/>
      <c r="AO47" s="288"/>
      <c r="AP47" s="288"/>
      <c r="AQ47" s="242"/>
      <c r="AR47" s="213"/>
      <c r="AS47" s="213"/>
      <c r="AT47" s="213"/>
      <c r="AV47" s="231"/>
      <c r="AW47" s="231"/>
      <c r="AX47" s="232"/>
      <c r="AY47" s="231"/>
      <c r="AZ47" s="231"/>
      <c r="BA47" s="232"/>
      <c r="BB47" s="231"/>
      <c r="BC47" s="231"/>
      <c r="BD47" s="232"/>
    </row>
    <row r="48" spans="2:56" s="205" customFormat="1" ht="9" customHeight="1">
      <c r="B48" s="1527"/>
      <c r="C48" s="1528"/>
      <c r="D48" s="1048"/>
      <c r="E48" s="1049"/>
      <c r="F48" s="1049"/>
      <c r="G48" s="1049"/>
      <c r="H48" s="1049"/>
      <c r="I48" s="1049"/>
      <c r="J48" s="1049"/>
      <c r="K48" s="1049"/>
      <c r="L48" s="1050"/>
      <c r="M48" s="1415" t="s">
        <v>253</v>
      </c>
      <c r="N48" s="1416"/>
      <c r="O48" s="1416"/>
      <c r="P48" s="1416"/>
      <c r="Q48" s="1416"/>
      <c r="R48" s="1416"/>
      <c r="S48" s="1416"/>
      <c r="T48" s="1416"/>
      <c r="U48" s="1416"/>
      <c r="V48" s="1416"/>
      <c r="W48" s="1416"/>
      <c r="X48" s="1417"/>
      <c r="Y48" s="1123">
        <v>0.3</v>
      </c>
      <c r="Z48" s="1124"/>
      <c r="AA48" s="1125"/>
      <c r="AB48" s="1221"/>
      <c r="AC48" s="1209"/>
      <c r="AD48" s="1210"/>
      <c r="AE48" s="1225"/>
      <c r="AF48" s="1209"/>
      <c r="AG48" s="1226"/>
      <c r="AH48" s="1192"/>
      <c r="AI48" s="313"/>
      <c r="AJ48" s="285"/>
      <c r="AK48" s="1425"/>
      <c r="AL48" s="1167"/>
      <c r="AM48" s="1168"/>
      <c r="AN48" s="1072"/>
      <c r="AO48" s="288"/>
      <c r="AP48" s="288"/>
      <c r="AQ48" s="242"/>
      <c r="AR48" s="213"/>
      <c r="AS48" s="213"/>
      <c r="AT48" s="213"/>
      <c r="AV48" s="231"/>
      <c r="AW48" s="231"/>
      <c r="AX48" s="232"/>
      <c r="AY48" s="231"/>
      <c r="AZ48" s="231"/>
      <c r="BA48" s="232"/>
      <c r="BB48" s="231"/>
      <c r="BC48" s="231"/>
      <c r="BD48" s="232"/>
    </row>
    <row r="49" spans="2:56" s="205" customFormat="1" ht="9" customHeight="1">
      <c r="B49" s="1527"/>
      <c r="C49" s="1528"/>
      <c r="D49" s="1048"/>
      <c r="E49" s="1049"/>
      <c r="F49" s="1049"/>
      <c r="G49" s="1049"/>
      <c r="H49" s="1049"/>
      <c r="I49" s="1049"/>
      <c r="J49" s="1049"/>
      <c r="K49" s="1049"/>
      <c r="L49" s="1050"/>
      <c r="M49" s="1415"/>
      <c r="N49" s="1416"/>
      <c r="O49" s="1416"/>
      <c r="P49" s="1416"/>
      <c r="Q49" s="1416"/>
      <c r="R49" s="1416"/>
      <c r="S49" s="1416"/>
      <c r="T49" s="1416"/>
      <c r="U49" s="1416"/>
      <c r="V49" s="1416"/>
      <c r="W49" s="1416"/>
      <c r="X49" s="1417"/>
      <c r="Y49" s="1123"/>
      <c r="Z49" s="1124"/>
      <c r="AA49" s="1125"/>
      <c r="AB49" s="1221"/>
      <c r="AC49" s="1209"/>
      <c r="AD49" s="1210"/>
      <c r="AE49" s="1225"/>
      <c r="AF49" s="1209"/>
      <c r="AG49" s="1226"/>
      <c r="AH49" s="1192"/>
      <c r="AI49" s="313"/>
      <c r="AJ49" s="285"/>
      <c r="AK49" s="1425"/>
      <c r="AL49" s="1167"/>
      <c r="AM49" s="1168"/>
      <c r="AN49" s="1072"/>
      <c r="AO49" s="288"/>
      <c r="AP49" s="288"/>
      <c r="AQ49" s="242"/>
      <c r="AR49" s="213"/>
      <c r="AS49" s="213"/>
      <c r="AT49" s="213"/>
      <c r="AV49" s="231"/>
      <c r="AW49" s="231"/>
      <c r="AX49" s="232"/>
      <c r="AY49" s="231"/>
      <c r="AZ49" s="231"/>
      <c r="BA49" s="232"/>
      <c r="BB49" s="231"/>
      <c r="BC49" s="231"/>
      <c r="BD49" s="232"/>
    </row>
    <row r="50" spans="2:56" s="205" customFormat="1" ht="9" customHeight="1">
      <c r="B50" s="1527"/>
      <c r="C50" s="1528"/>
      <c r="D50" s="1048"/>
      <c r="E50" s="1049"/>
      <c r="F50" s="1049"/>
      <c r="G50" s="1049"/>
      <c r="H50" s="1049"/>
      <c r="I50" s="1049"/>
      <c r="J50" s="1049"/>
      <c r="K50" s="1049"/>
      <c r="L50" s="1050"/>
      <c r="M50" s="1418" t="s">
        <v>254</v>
      </c>
      <c r="N50" s="1419"/>
      <c r="O50" s="1419"/>
      <c r="P50" s="1419"/>
      <c r="Q50" s="1419"/>
      <c r="R50" s="1419"/>
      <c r="S50" s="1419"/>
      <c r="T50" s="1419"/>
      <c r="U50" s="1419"/>
      <c r="V50" s="1419"/>
      <c r="W50" s="1419"/>
      <c r="X50" s="1420"/>
      <c r="Y50" s="1123">
        <v>0</v>
      </c>
      <c r="Z50" s="1124"/>
      <c r="AA50" s="1125"/>
      <c r="AB50" s="1221"/>
      <c r="AC50" s="1209"/>
      <c r="AD50" s="1210"/>
      <c r="AE50" s="1225"/>
      <c r="AF50" s="1209"/>
      <c r="AG50" s="1226"/>
      <c r="AH50" s="1192"/>
      <c r="AI50" s="313"/>
      <c r="AJ50" s="285"/>
      <c r="AK50" s="1425"/>
      <c r="AL50" s="1167"/>
      <c r="AM50" s="1168"/>
      <c r="AN50" s="1072"/>
      <c r="AO50" s="288"/>
      <c r="AP50" s="288"/>
      <c r="BC50" s="231"/>
      <c r="BD50" s="232"/>
    </row>
    <row r="51" spans="2:56" s="205" customFormat="1" ht="9" customHeight="1">
      <c r="B51" s="1527"/>
      <c r="C51" s="1528"/>
      <c r="D51" s="1051"/>
      <c r="E51" s="1052"/>
      <c r="F51" s="1052"/>
      <c r="G51" s="1052"/>
      <c r="H51" s="1052"/>
      <c r="I51" s="1052"/>
      <c r="J51" s="1052"/>
      <c r="K51" s="1052"/>
      <c r="L51" s="1053"/>
      <c r="M51" s="1421"/>
      <c r="N51" s="1422"/>
      <c r="O51" s="1422"/>
      <c r="P51" s="1422"/>
      <c r="Q51" s="1422"/>
      <c r="R51" s="1422"/>
      <c r="S51" s="1422"/>
      <c r="T51" s="1422"/>
      <c r="U51" s="1422"/>
      <c r="V51" s="1422"/>
      <c r="W51" s="1422"/>
      <c r="X51" s="1423"/>
      <c r="Y51" s="1180"/>
      <c r="Z51" s="1181"/>
      <c r="AA51" s="1182"/>
      <c r="AB51" s="1401"/>
      <c r="AC51" s="1402"/>
      <c r="AD51" s="1403"/>
      <c r="AE51" s="1404"/>
      <c r="AF51" s="1402"/>
      <c r="AG51" s="1405"/>
      <c r="AH51" s="1193"/>
      <c r="AI51" s="315"/>
      <c r="AJ51" s="316"/>
      <c r="AK51" s="1426"/>
      <c r="AL51" s="1399"/>
      <c r="AM51" s="1400"/>
      <c r="AN51" s="1072"/>
      <c r="AO51" s="288"/>
      <c r="AP51" s="288"/>
      <c r="BC51" s="231"/>
      <c r="BD51" s="232"/>
    </row>
    <row r="52" spans="2:56" s="205" customFormat="1" ht="18" customHeight="1">
      <c r="B52" s="1353" t="s">
        <v>436</v>
      </c>
      <c r="C52" s="1354"/>
      <c r="D52" s="1355" t="s">
        <v>255</v>
      </c>
      <c r="E52" s="1356"/>
      <c r="F52" s="1361" t="s">
        <v>256</v>
      </c>
      <c r="G52" s="1362"/>
      <c r="H52" s="1362"/>
      <c r="I52" s="1362"/>
      <c r="J52" s="1362"/>
      <c r="K52" s="1362"/>
      <c r="L52" s="1363"/>
      <c r="M52" s="1367" t="s">
        <v>257</v>
      </c>
      <c r="N52" s="1367"/>
      <c r="O52" s="1367"/>
      <c r="P52" s="1367"/>
      <c r="Q52" s="1367"/>
      <c r="R52" s="1367"/>
      <c r="S52" s="1367"/>
      <c r="T52" s="1367"/>
      <c r="U52" s="1367"/>
      <c r="V52" s="1367"/>
      <c r="W52" s="1367"/>
      <c r="X52" s="1367"/>
      <c r="Y52" s="1093">
        <v>0.5</v>
      </c>
      <c r="Z52" s="1093"/>
      <c r="AA52" s="1208"/>
      <c r="AB52" s="1219">
        <v>1.5</v>
      </c>
      <c r="AC52" s="1219"/>
      <c r="AD52" s="1253"/>
      <c r="AE52" s="1218">
        <v>1.5</v>
      </c>
      <c r="AF52" s="1219"/>
      <c r="AG52" s="1219"/>
      <c r="AH52" s="1347">
        <f>AV59</f>
        <v>0.1</v>
      </c>
      <c r="AI52" s="268" t="str">
        <f>IF(AI$6=0,"",AI$6)</f>
        <v>○○建設(株)</v>
      </c>
      <c r="AJ52" s="269" t="s">
        <v>258</v>
      </c>
      <c r="AK52" s="1069">
        <f>BB59</f>
        <v>0</v>
      </c>
      <c r="AL52" s="270" t="str">
        <f>IF(AL$6=0,"",AL$6)</f>
        <v/>
      </c>
      <c r="AM52" s="481" t="s">
        <v>260</v>
      </c>
      <c r="AN52" s="1072" t="s">
        <v>261</v>
      </c>
      <c r="AO52" s="297"/>
      <c r="AP52" s="297"/>
      <c r="AQ52" s="307">
        <v>0.5</v>
      </c>
      <c r="AR52" s="308" t="s">
        <v>259</v>
      </c>
      <c r="AS52" s="274"/>
      <c r="AT52" s="273"/>
      <c r="AU52" s="274"/>
      <c r="AV52" s="274">
        <f t="shared" ref="AV52:AV58" si="0">IF(AJ52="35歳未満15%以上または新規1%以上",0.5,IF(AJ52="技術職員の総数が同数以上",0.5,IF(AJ52="減少が１～２人、又は、減少率が４％以下",0.25,IF(AJ52="減少が３人、又は、減少率が６％以下",0.1,IF(AJ52="該当なし",0,IF(AJ52="",0))))))</f>
        <v>0.1</v>
      </c>
      <c r="AW52" s="273"/>
      <c r="AX52" s="274"/>
      <c r="AY52" s="274" t="e">
        <f>IF(#REF!="35歳未満15%以上または新規1%以上",0.5,IF(#REF!="技術職員の総数が同数以上",0.5,IF(#REF!="減少が１～２人、又は、減少率が４％以下",0.25,IF(#REF!="減少が３人、又は、減少率が６％以下",0.1,IF(#REF!="該当なし",0,IF(#REF!="",0))))))</f>
        <v>#REF!</v>
      </c>
      <c r="AZ52" s="273"/>
      <c r="BA52" s="274"/>
      <c r="BB52" s="274">
        <f>IF(AM52="35歳未満15%以上または新規1%以上",0.5,IF(AM52="技術職員の総数が同数以上",0.5,IF(AM52="減少が１～２人、又は、減少率が４％以下",0.25,IF(AM52="減少が３人、又は、減少率が６％以下",0.1,IF(AM52="該当なし",0,IF(AM52="",0))))))</f>
        <v>0</v>
      </c>
      <c r="BC52" s="273"/>
      <c r="BD52" s="274"/>
    </row>
    <row r="53" spans="2:56" s="205" customFormat="1" ht="18" customHeight="1">
      <c r="B53" s="1353"/>
      <c r="C53" s="1354"/>
      <c r="D53" s="1357"/>
      <c r="E53" s="1358"/>
      <c r="F53" s="1364"/>
      <c r="G53" s="1365"/>
      <c r="H53" s="1365"/>
      <c r="I53" s="1365"/>
      <c r="J53" s="1365"/>
      <c r="K53" s="1365"/>
      <c r="L53" s="1366"/>
      <c r="M53" s="1368"/>
      <c r="N53" s="1368"/>
      <c r="O53" s="1368"/>
      <c r="P53" s="1368"/>
      <c r="Q53" s="1368"/>
      <c r="R53" s="1368"/>
      <c r="S53" s="1368"/>
      <c r="T53" s="1368"/>
      <c r="U53" s="1368"/>
      <c r="V53" s="1368"/>
      <c r="W53" s="1368"/>
      <c r="X53" s="1368"/>
      <c r="Y53" s="1095"/>
      <c r="Z53" s="1095"/>
      <c r="AA53" s="1190"/>
      <c r="AB53" s="1221"/>
      <c r="AC53" s="1209"/>
      <c r="AD53" s="1210"/>
      <c r="AE53" s="1225"/>
      <c r="AF53" s="1209"/>
      <c r="AG53" s="1209"/>
      <c r="AH53" s="1348"/>
      <c r="AI53" s="275" t="str">
        <f>IF(AI$7=0,"",AI$7)</f>
        <v/>
      </c>
      <c r="AJ53" s="276"/>
      <c r="AK53" s="1070"/>
      <c r="AL53" s="277" t="str">
        <f>IF(AL$7=0,"",AL$7)</f>
        <v/>
      </c>
      <c r="AM53" s="484"/>
      <c r="AN53" s="1072"/>
      <c r="AO53" s="297"/>
      <c r="AP53" s="297"/>
      <c r="AQ53" s="310">
        <v>0</v>
      </c>
      <c r="AR53" s="311" t="s">
        <v>262</v>
      </c>
      <c r="AS53" s="274"/>
      <c r="AT53" s="273"/>
      <c r="AU53" s="274"/>
      <c r="AV53" s="274">
        <f t="shared" si="0"/>
        <v>0</v>
      </c>
      <c r="AW53" s="273"/>
      <c r="AX53" s="274"/>
      <c r="AY53" s="274" t="e">
        <f>IF(#REF!="35歳未満15%以上または新規1%以上",0.5,IF(#REF!="技術職員の総数が同数以上",0.5,IF(#REF!="減少が１～２人、又は、減少率が４％以下",0.25,IF(#REF!="減少が３人、又は、減少率が６％以下",0.1,IF(#REF!="該当なし",0,IF(#REF!="",0))))))</f>
        <v>#REF!</v>
      </c>
      <c r="AZ53" s="273"/>
      <c r="BA53" s="274"/>
      <c r="BB53" s="274">
        <f t="shared" ref="BB53:BB58" si="1">IF(AM53="35歳未満15%以上または新規1%以上",0.5,IF(AM53="技術職員の総数が同数以上",0.5,IF(AM53="減少が１～２人、又は、減少率が４％以下",0.25,IF(AM53="減少が３人、又は、減少率が６％以下",0.1,IF(AM53="該当なし",0,IF(AM53="",0))))))</f>
        <v>0</v>
      </c>
      <c r="BC53" s="273"/>
      <c r="BD53" s="274"/>
    </row>
    <row r="54" spans="2:56" s="205" customFormat="1" ht="18" customHeight="1">
      <c r="B54" s="1353"/>
      <c r="C54" s="1354"/>
      <c r="D54" s="1357"/>
      <c r="E54" s="1358"/>
      <c r="F54" s="1364"/>
      <c r="G54" s="1365"/>
      <c r="H54" s="1365"/>
      <c r="I54" s="1365"/>
      <c r="J54" s="1365"/>
      <c r="K54" s="1365"/>
      <c r="L54" s="1366"/>
      <c r="M54" s="1369" t="s">
        <v>263</v>
      </c>
      <c r="N54" s="1369"/>
      <c r="O54" s="1369"/>
      <c r="P54" s="1369"/>
      <c r="Q54" s="1369"/>
      <c r="R54" s="1369"/>
      <c r="S54" s="1369"/>
      <c r="T54" s="1369"/>
      <c r="U54" s="1369"/>
      <c r="V54" s="1369"/>
      <c r="W54" s="1369"/>
      <c r="X54" s="1369"/>
      <c r="Y54" s="1154">
        <v>0</v>
      </c>
      <c r="Z54" s="1154"/>
      <c r="AA54" s="1155"/>
      <c r="AB54" s="1221"/>
      <c r="AC54" s="1209"/>
      <c r="AD54" s="1210"/>
      <c r="AE54" s="1225"/>
      <c r="AF54" s="1209"/>
      <c r="AG54" s="1209"/>
      <c r="AH54" s="1348"/>
      <c r="AI54" s="275" t="str">
        <f>IF(AI$8=0,"",AI$8)</f>
        <v/>
      </c>
      <c r="AJ54" s="276"/>
      <c r="AK54" s="1070"/>
      <c r="AL54" s="277" t="str">
        <f>IF(AL$8=0,"",AL$8)</f>
        <v/>
      </c>
      <c r="AM54" s="484"/>
      <c r="AN54" s="1072"/>
      <c r="AO54" s="297"/>
      <c r="AP54" s="297"/>
      <c r="AQ54" s="310"/>
      <c r="AR54" s="311"/>
      <c r="AS54" s="274"/>
      <c r="AT54" s="273"/>
      <c r="AU54" s="274"/>
      <c r="AV54" s="274">
        <f t="shared" si="0"/>
        <v>0</v>
      </c>
      <c r="AW54" s="273"/>
      <c r="AX54" s="274"/>
      <c r="AY54" s="274" t="e">
        <f>IF(#REF!="35歳未満15%以上または新規1%以上",0.5,IF(#REF!="技術職員の総数が同数以上",0.5,IF(#REF!="減少が１～２人、又は、減少率が４％以下",0.25,IF(#REF!="減少が３人、又は、減少率が６％以下",0.1,IF(#REF!="該当なし",0,IF(#REF!="",0))))))</f>
        <v>#REF!</v>
      </c>
      <c r="AZ54" s="273"/>
      <c r="BA54" s="274"/>
      <c r="BB54" s="274">
        <f t="shared" si="1"/>
        <v>0</v>
      </c>
      <c r="BC54" s="273"/>
      <c r="BD54" s="274"/>
    </row>
    <row r="55" spans="2:56" s="205" customFormat="1" ht="18" customHeight="1">
      <c r="B55" s="1353"/>
      <c r="C55" s="1354"/>
      <c r="D55" s="1357"/>
      <c r="E55" s="1358"/>
      <c r="F55" s="1364"/>
      <c r="G55" s="1365"/>
      <c r="H55" s="1365"/>
      <c r="I55" s="1365"/>
      <c r="J55" s="1365"/>
      <c r="K55" s="1365"/>
      <c r="L55" s="1366"/>
      <c r="M55" s="1370"/>
      <c r="N55" s="1370"/>
      <c r="O55" s="1370"/>
      <c r="P55" s="1370"/>
      <c r="Q55" s="1370"/>
      <c r="R55" s="1370"/>
      <c r="S55" s="1370"/>
      <c r="T55" s="1370"/>
      <c r="U55" s="1370"/>
      <c r="V55" s="1370"/>
      <c r="W55" s="1370"/>
      <c r="X55" s="1370"/>
      <c r="Y55" s="1082"/>
      <c r="Z55" s="1082"/>
      <c r="AA55" s="1156"/>
      <c r="AB55" s="1221"/>
      <c r="AC55" s="1209"/>
      <c r="AD55" s="1210"/>
      <c r="AE55" s="1225"/>
      <c r="AF55" s="1209"/>
      <c r="AG55" s="1209"/>
      <c r="AH55" s="1348"/>
      <c r="AI55" s="275"/>
      <c r="AJ55" s="276"/>
      <c r="AK55" s="1070"/>
      <c r="AL55" s="317"/>
      <c r="AM55" s="318"/>
      <c r="AN55" s="1072"/>
      <c r="AO55" s="297"/>
      <c r="AP55" s="297"/>
      <c r="AQ55" s="310">
        <v>0.5</v>
      </c>
      <c r="AR55" s="311" t="s">
        <v>264</v>
      </c>
      <c r="AS55" s="274"/>
      <c r="AT55" s="273"/>
      <c r="AU55" s="274"/>
      <c r="AV55" s="274">
        <f t="shared" si="0"/>
        <v>0</v>
      </c>
      <c r="AW55" s="273"/>
      <c r="AX55" s="274"/>
      <c r="AY55" s="274" t="e">
        <f>IF(#REF!="35歳未満15%以上または新規1%以上",0.5,IF(#REF!="技術職員の総数が同数以上",0.5,IF(#REF!="減少が１～２人、又は、減少率が４％以下",0.25,IF(#REF!="減少が３人、又は、減少率が６％以下",0.1,IF(#REF!="該当なし",0,IF(#REF!="",0))))))</f>
        <v>#REF!</v>
      </c>
      <c r="AZ55" s="273"/>
      <c r="BA55" s="274"/>
      <c r="BB55" s="274">
        <f t="shared" si="1"/>
        <v>0</v>
      </c>
      <c r="BC55" s="273"/>
      <c r="BD55" s="274"/>
    </row>
    <row r="56" spans="2:56" s="205" customFormat="1" ht="18" customHeight="1">
      <c r="B56" s="1353"/>
      <c r="C56" s="1354"/>
      <c r="D56" s="1357"/>
      <c r="E56" s="1358"/>
      <c r="F56" s="1361" t="s">
        <v>265</v>
      </c>
      <c r="G56" s="1362"/>
      <c r="H56" s="1362"/>
      <c r="I56" s="1362"/>
      <c r="J56" s="1362"/>
      <c r="K56" s="1362"/>
      <c r="L56" s="1363"/>
      <c r="M56" s="1342" t="s">
        <v>432</v>
      </c>
      <c r="N56" s="1342"/>
      <c r="O56" s="1342"/>
      <c r="P56" s="1342"/>
      <c r="Q56" s="1342"/>
      <c r="R56" s="1342"/>
      <c r="S56" s="1342"/>
      <c r="T56" s="1342"/>
      <c r="U56" s="1342"/>
      <c r="V56" s="1342"/>
      <c r="W56" s="1342"/>
      <c r="X56" s="1342"/>
      <c r="Y56" s="1093">
        <v>0.5</v>
      </c>
      <c r="Z56" s="1093"/>
      <c r="AA56" s="1208"/>
      <c r="AB56" s="1221"/>
      <c r="AC56" s="1209"/>
      <c r="AD56" s="1210"/>
      <c r="AE56" s="1225"/>
      <c r="AF56" s="1209"/>
      <c r="AG56" s="1209"/>
      <c r="AH56" s="1348"/>
      <c r="AI56" s="284" t="s">
        <v>225</v>
      </c>
      <c r="AJ56" s="285"/>
      <c r="AK56" s="1070"/>
      <c r="AL56" s="319" t="s">
        <v>225</v>
      </c>
      <c r="AM56" s="320"/>
      <c r="AN56" s="1072"/>
      <c r="AO56" s="288"/>
      <c r="AP56" s="288"/>
      <c r="AQ56" s="310">
        <v>0.25</v>
      </c>
      <c r="AR56" s="311" t="s">
        <v>266</v>
      </c>
      <c r="AT56" s="273"/>
      <c r="AU56" s="274"/>
      <c r="AV56" s="274">
        <f t="shared" si="0"/>
        <v>0</v>
      </c>
      <c r="AW56" s="273"/>
      <c r="AX56" s="274"/>
      <c r="AY56" s="274" t="e">
        <f>IF(#REF!="35歳未満15%以上または新規1%以上",0.5,IF(#REF!="技術職員の総数が同数以上",0.5,IF(#REF!="減少が１～２人、又は、減少率が４％以下",0.25,IF(#REF!="減少が３人、又は、減少率が６％以下",0.1,IF(#REF!="該当なし",0,IF(#REF!="",0))))))</f>
        <v>#REF!</v>
      </c>
      <c r="AZ56" s="273"/>
      <c r="BA56" s="274"/>
      <c r="BB56" s="274">
        <f t="shared" si="1"/>
        <v>0</v>
      </c>
      <c r="BC56" s="273"/>
      <c r="BD56" s="274"/>
    </row>
    <row r="57" spans="2:56" s="205" customFormat="1" ht="29.25" customHeight="1">
      <c r="B57" s="1353"/>
      <c r="C57" s="1354"/>
      <c r="D57" s="1357"/>
      <c r="E57" s="1358"/>
      <c r="F57" s="1364"/>
      <c r="G57" s="1365"/>
      <c r="H57" s="1365"/>
      <c r="I57" s="1365"/>
      <c r="J57" s="1365"/>
      <c r="K57" s="1365"/>
      <c r="L57" s="1366"/>
      <c r="M57" s="1343"/>
      <c r="N57" s="1343"/>
      <c r="O57" s="1343"/>
      <c r="P57" s="1343"/>
      <c r="Q57" s="1343"/>
      <c r="R57" s="1343"/>
      <c r="S57" s="1343"/>
      <c r="T57" s="1343"/>
      <c r="U57" s="1343"/>
      <c r="V57" s="1343"/>
      <c r="W57" s="1343"/>
      <c r="X57" s="1343"/>
      <c r="Y57" s="1095"/>
      <c r="Z57" s="1095"/>
      <c r="AA57" s="1190"/>
      <c r="AB57" s="1221"/>
      <c r="AC57" s="1209"/>
      <c r="AD57" s="1210"/>
      <c r="AE57" s="1225"/>
      <c r="AF57" s="1209"/>
      <c r="AG57" s="1209"/>
      <c r="AH57" s="1348"/>
      <c r="AI57" s="1197"/>
      <c r="AJ57" s="1198"/>
      <c r="AK57" s="1070"/>
      <c r="AL57" s="1197"/>
      <c r="AM57" s="1346"/>
      <c r="AN57" s="1072"/>
      <c r="AO57" s="300"/>
      <c r="AP57" s="300"/>
      <c r="AQ57" s="310">
        <v>0.1</v>
      </c>
      <c r="AR57" s="311" t="s">
        <v>258</v>
      </c>
      <c r="AS57" s="274"/>
      <c r="AT57" s="273"/>
      <c r="AU57" s="274"/>
      <c r="AV57" s="274">
        <f t="shared" si="0"/>
        <v>0</v>
      </c>
      <c r="AW57" s="273"/>
      <c r="AX57" s="274"/>
      <c r="AY57" s="274" t="e">
        <f>IF(#REF!="35歳未満15%以上または新規1%以上",0.5,IF(#REF!="技術職員の総数が同数以上",0.5,IF(#REF!="減少が１～２人、又は、減少率が４％以下",0.25,IF(#REF!="減少が３人、又は、減少率が６％以下",0.1,IF(#REF!="該当なし",0,IF(#REF!="",0))))))</f>
        <v>#REF!</v>
      </c>
      <c r="AZ57" s="273"/>
      <c r="BA57" s="274"/>
      <c r="BB57" s="274">
        <f t="shared" si="1"/>
        <v>0</v>
      </c>
      <c r="BC57" s="273"/>
      <c r="BD57" s="274"/>
    </row>
    <row r="58" spans="2:56" s="205" customFormat="1" ht="23.25" customHeight="1" thickBot="1">
      <c r="B58" s="1353"/>
      <c r="C58" s="1354"/>
      <c r="D58" s="1357"/>
      <c r="E58" s="1358"/>
      <c r="F58" s="1364"/>
      <c r="G58" s="1365"/>
      <c r="H58" s="1365"/>
      <c r="I58" s="1365"/>
      <c r="J58" s="1365"/>
      <c r="K58" s="1365"/>
      <c r="L58" s="1366"/>
      <c r="M58" s="1342" t="s">
        <v>433</v>
      </c>
      <c r="N58" s="1342"/>
      <c r="O58" s="1342"/>
      <c r="P58" s="1342"/>
      <c r="Q58" s="1342"/>
      <c r="R58" s="1342"/>
      <c r="S58" s="1342"/>
      <c r="T58" s="1342"/>
      <c r="U58" s="1342"/>
      <c r="V58" s="1342"/>
      <c r="W58" s="1342"/>
      <c r="X58" s="1342"/>
      <c r="Y58" s="1082">
        <v>0.25</v>
      </c>
      <c r="Z58" s="1082"/>
      <c r="AA58" s="1156"/>
      <c r="AB58" s="1221"/>
      <c r="AC58" s="1209"/>
      <c r="AD58" s="1210"/>
      <c r="AE58" s="1225"/>
      <c r="AF58" s="1209"/>
      <c r="AG58" s="1209"/>
      <c r="AH58" s="1348"/>
      <c r="AI58" s="313"/>
      <c r="AJ58" s="285"/>
      <c r="AK58" s="1070"/>
      <c r="AL58" s="321"/>
      <c r="AM58" s="320"/>
      <c r="AN58" s="1072"/>
      <c r="AO58" s="288"/>
      <c r="AP58" s="288"/>
      <c r="AQ58" s="310"/>
      <c r="AR58" s="311"/>
      <c r="AS58" s="274"/>
      <c r="AT58" s="273"/>
      <c r="AU58" s="274"/>
      <c r="AV58" s="274">
        <f t="shared" si="0"/>
        <v>0</v>
      </c>
      <c r="AW58" s="273"/>
      <c r="AX58" s="274"/>
      <c r="AY58" s="274" t="e">
        <f>IF(#REF!="35歳未満15%以上または新規1%以上",0.5,IF(#REF!="技術職員の総数が同数以上",0.5,IF(#REF!="減少が１～２人、又は、減少率が４％以下",0.25,IF(#REF!="減少が３人、又は、減少率が６％以下",0.1,IF(#REF!="該当なし",0,IF(#REF!="",0))))))</f>
        <v>#REF!</v>
      </c>
      <c r="AZ58" s="273"/>
      <c r="BA58" s="274"/>
      <c r="BB58" s="274">
        <f t="shared" si="1"/>
        <v>0</v>
      </c>
      <c r="BC58" s="273"/>
      <c r="BD58" s="274"/>
    </row>
    <row r="59" spans="2:56" s="205" customFormat="1" ht="37.5" customHeight="1" thickBot="1">
      <c r="B59" s="1353"/>
      <c r="C59" s="1354"/>
      <c r="D59" s="1357"/>
      <c r="E59" s="1358"/>
      <c r="F59" s="1364"/>
      <c r="G59" s="1365"/>
      <c r="H59" s="1365"/>
      <c r="I59" s="1365"/>
      <c r="J59" s="1365"/>
      <c r="K59" s="1365"/>
      <c r="L59" s="1366"/>
      <c r="M59" s="1343"/>
      <c r="N59" s="1343"/>
      <c r="O59" s="1343"/>
      <c r="P59" s="1343"/>
      <c r="Q59" s="1343"/>
      <c r="R59" s="1343"/>
      <c r="S59" s="1343"/>
      <c r="T59" s="1343"/>
      <c r="U59" s="1343"/>
      <c r="V59" s="1343"/>
      <c r="W59" s="1343"/>
      <c r="X59" s="1343"/>
      <c r="Y59" s="1095"/>
      <c r="Z59" s="1095"/>
      <c r="AA59" s="1190"/>
      <c r="AB59" s="1221"/>
      <c r="AC59" s="1209"/>
      <c r="AD59" s="1210"/>
      <c r="AE59" s="1225"/>
      <c r="AF59" s="1209"/>
      <c r="AG59" s="1209"/>
      <c r="AH59" s="1348"/>
      <c r="AI59" s="313"/>
      <c r="AJ59" s="285"/>
      <c r="AK59" s="1070"/>
      <c r="AL59" s="321"/>
      <c r="AM59" s="320"/>
      <c r="AN59" s="1072"/>
      <c r="AO59" s="288"/>
      <c r="AP59" s="288"/>
      <c r="AQ59" s="314"/>
      <c r="AR59" s="290"/>
      <c r="AS59" s="274"/>
      <c r="AT59" s="273"/>
      <c r="AU59" s="274"/>
      <c r="AV59" s="322">
        <f>MAX(AV52:AV54)</f>
        <v>0.1</v>
      </c>
      <c r="AW59" s="273"/>
      <c r="AX59" s="274"/>
      <c r="AY59" s="322" t="e">
        <f>MAX(AY52:AY54)</f>
        <v>#REF!</v>
      </c>
      <c r="AZ59" s="273"/>
      <c r="BA59" s="274"/>
      <c r="BB59" s="322">
        <f>MAX(BB52:BB58)</f>
        <v>0</v>
      </c>
      <c r="BC59" s="273"/>
      <c r="BD59" s="274"/>
    </row>
    <row r="60" spans="2:56" s="205" customFormat="1" ht="23.25" customHeight="1">
      <c r="B60" s="1353"/>
      <c r="C60" s="1354"/>
      <c r="D60" s="1357"/>
      <c r="E60" s="1358"/>
      <c r="F60" s="1364"/>
      <c r="G60" s="1365"/>
      <c r="H60" s="1365"/>
      <c r="I60" s="1365"/>
      <c r="J60" s="1365"/>
      <c r="K60" s="1365"/>
      <c r="L60" s="1366"/>
      <c r="M60" s="1342" t="s">
        <v>434</v>
      </c>
      <c r="N60" s="1342"/>
      <c r="O60" s="1342"/>
      <c r="P60" s="1342"/>
      <c r="Q60" s="1342"/>
      <c r="R60" s="1342"/>
      <c r="S60" s="1342"/>
      <c r="T60" s="1342"/>
      <c r="U60" s="1342"/>
      <c r="V60" s="1342"/>
      <c r="W60" s="1342"/>
      <c r="X60" s="1342"/>
      <c r="Y60" s="1082">
        <v>0.1</v>
      </c>
      <c r="Z60" s="1082"/>
      <c r="AA60" s="1156"/>
      <c r="AB60" s="1221"/>
      <c r="AC60" s="1209"/>
      <c r="AD60" s="1210"/>
      <c r="AE60" s="1225"/>
      <c r="AF60" s="1209"/>
      <c r="AG60" s="1209"/>
      <c r="AH60" s="1348"/>
      <c r="AI60" s="313"/>
      <c r="AJ60" s="285"/>
      <c r="AK60" s="1070"/>
      <c r="AL60" s="321"/>
      <c r="AM60" s="320"/>
      <c r="AN60" s="1072"/>
      <c r="AO60" s="288"/>
      <c r="AP60" s="288"/>
      <c r="AQ60" s="310"/>
      <c r="AR60" s="311"/>
      <c r="AS60" s="274"/>
      <c r="AT60" s="273"/>
      <c r="AU60" s="274"/>
      <c r="AV60" s="274"/>
      <c r="AW60" s="273"/>
      <c r="AX60" s="274"/>
      <c r="AY60" s="274"/>
      <c r="AZ60" s="273"/>
      <c r="BA60" s="274"/>
      <c r="BB60" s="274"/>
      <c r="BC60" s="273"/>
      <c r="BD60" s="274"/>
    </row>
    <row r="61" spans="2:56" s="205" customFormat="1" ht="33.75" customHeight="1">
      <c r="B61" s="1353"/>
      <c r="C61" s="1354"/>
      <c r="D61" s="1357"/>
      <c r="E61" s="1358"/>
      <c r="F61" s="1364"/>
      <c r="G61" s="1365"/>
      <c r="H61" s="1365"/>
      <c r="I61" s="1365"/>
      <c r="J61" s="1365"/>
      <c r="K61" s="1365"/>
      <c r="L61" s="1366"/>
      <c r="M61" s="1343"/>
      <c r="N61" s="1343"/>
      <c r="O61" s="1343"/>
      <c r="P61" s="1343"/>
      <c r="Q61" s="1343"/>
      <c r="R61" s="1343"/>
      <c r="S61" s="1343"/>
      <c r="T61" s="1343"/>
      <c r="U61" s="1343"/>
      <c r="V61" s="1343"/>
      <c r="W61" s="1343"/>
      <c r="X61" s="1343"/>
      <c r="Y61" s="1095"/>
      <c r="Z61" s="1095"/>
      <c r="AA61" s="1190"/>
      <c r="AB61" s="1221"/>
      <c r="AC61" s="1209"/>
      <c r="AD61" s="1210"/>
      <c r="AE61" s="1225"/>
      <c r="AF61" s="1209"/>
      <c r="AG61" s="1209"/>
      <c r="AH61" s="1348"/>
      <c r="AI61" s="313"/>
      <c r="AJ61" s="285"/>
      <c r="AK61" s="1070"/>
      <c r="AL61" s="321"/>
      <c r="AM61" s="320"/>
      <c r="AN61" s="1072"/>
      <c r="AO61" s="288"/>
      <c r="AP61" s="288"/>
      <c r="AQ61" s="314"/>
      <c r="AR61" s="290"/>
      <c r="AS61" s="274"/>
      <c r="AT61" s="273"/>
      <c r="AU61" s="274"/>
      <c r="AV61" s="274"/>
      <c r="AW61" s="273"/>
      <c r="AX61" s="274"/>
      <c r="AY61" s="274"/>
      <c r="AZ61" s="273"/>
      <c r="BA61" s="274"/>
      <c r="BB61" s="274"/>
      <c r="BC61" s="273"/>
      <c r="BD61" s="274"/>
    </row>
    <row r="62" spans="2:56" s="205" customFormat="1" ht="12" customHeight="1">
      <c r="B62" s="1353"/>
      <c r="C62" s="1354"/>
      <c r="D62" s="1357"/>
      <c r="E62" s="1358"/>
      <c r="F62" s="1364"/>
      <c r="G62" s="1365"/>
      <c r="H62" s="1365"/>
      <c r="I62" s="1365"/>
      <c r="J62" s="1365"/>
      <c r="K62" s="1365"/>
      <c r="L62" s="1366"/>
      <c r="M62" s="1344" t="s">
        <v>263</v>
      </c>
      <c r="N62" s="1344"/>
      <c r="O62" s="1344"/>
      <c r="P62" s="1344"/>
      <c r="Q62" s="1344"/>
      <c r="R62" s="1344"/>
      <c r="S62" s="1344"/>
      <c r="T62" s="1344"/>
      <c r="U62" s="1344"/>
      <c r="V62" s="1344"/>
      <c r="W62" s="1344"/>
      <c r="X62" s="1344"/>
      <c r="Y62" s="1154">
        <v>0</v>
      </c>
      <c r="Z62" s="1154"/>
      <c r="AA62" s="1155"/>
      <c r="AB62" s="1221"/>
      <c r="AC62" s="1209"/>
      <c r="AD62" s="1210"/>
      <c r="AE62" s="1225"/>
      <c r="AF62" s="1209"/>
      <c r="AG62" s="1209"/>
      <c r="AH62" s="1348"/>
      <c r="AI62" s="313"/>
      <c r="AJ62" s="285"/>
      <c r="AK62" s="1070"/>
      <c r="AL62" s="321"/>
      <c r="AM62" s="320"/>
      <c r="AN62" s="1072"/>
      <c r="AO62" s="288"/>
      <c r="AP62" s="288"/>
      <c r="AQ62" s="242"/>
      <c r="AR62" s="213"/>
      <c r="AS62" s="213"/>
      <c r="AT62" s="213"/>
      <c r="AV62" s="274"/>
      <c r="AW62" s="274"/>
      <c r="AX62" s="274"/>
      <c r="AY62" s="274"/>
      <c r="AZ62" s="274"/>
      <c r="BA62" s="274"/>
      <c r="BB62" s="274"/>
      <c r="BC62" s="274"/>
      <c r="BD62" s="274"/>
    </row>
    <row r="63" spans="2:56" s="205" customFormat="1" ht="10.5" customHeight="1">
      <c r="B63" s="1353"/>
      <c r="C63" s="1354"/>
      <c r="D63" s="1359"/>
      <c r="E63" s="1360"/>
      <c r="F63" s="1371"/>
      <c r="G63" s="1372"/>
      <c r="H63" s="1372"/>
      <c r="I63" s="1372"/>
      <c r="J63" s="1372"/>
      <c r="K63" s="1372"/>
      <c r="L63" s="1373"/>
      <c r="M63" s="1345"/>
      <c r="N63" s="1345"/>
      <c r="O63" s="1345"/>
      <c r="P63" s="1345"/>
      <c r="Q63" s="1345"/>
      <c r="R63" s="1345"/>
      <c r="S63" s="1345"/>
      <c r="T63" s="1345"/>
      <c r="U63" s="1345"/>
      <c r="V63" s="1345"/>
      <c r="W63" s="1345"/>
      <c r="X63" s="1345"/>
      <c r="Y63" s="1095"/>
      <c r="Z63" s="1095"/>
      <c r="AA63" s="1190"/>
      <c r="AB63" s="1221"/>
      <c r="AC63" s="1209"/>
      <c r="AD63" s="1210"/>
      <c r="AE63" s="1225"/>
      <c r="AF63" s="1209"/>
      <c r="AG63" s="1209"/>
      <c r="AH63" s="1349"/>
      <c r="AI63" s="315"/>
      <c r="AJ63" s="316"/>
      <c r="AK63" s="1164"/>
      <c r="AL63" s="323"/>
      <c r="AM63" s="324"/>
      <c r="AN63" s="1072"/>
      <c r="AO63" s="288"/>
      <c r="AP63" s="288"/>
      <c r="AQ63" s="242"/>
      <c r="AR63" s="213"/>
      <c r="AS63" s="213"/>
      <c r="AT63" s="213"/>
      <c r="AV63" s="274"/>
      <c r="AW63" s="274"/>
      <c r="AX63" s="274"/>
      <c r="AY63" s="274"/>
      <c r="AZ63" s="274"/>
      <c r="BA63" s="274"/>
      <c r="BB63" s="274"/>
      <c r="BC63" s="274"/>
      <c r="BD63" s="274"/>
    </row>
    <row r="64" spans="2:56" s="205" customFormat="1" ht="13.5" customHeight="1">
      <c r="B64" s="1353"/>
      <c r="C64" s="1354"/>
      <c r="D64" s="1361" t="s">
        <v>267</v>
      </c>
      <c r="E64" s="1362"/>
      <c r="F64" s="1362"/>
      <c r="G64" s="1362"/>
      <c r="H64" s="1362"/>
      <c r="I64" s="1362"/>
      <c r="J64" s="1362"/>
      <c r="K64" s="1362"/>
      <c r="L64" s="1363"/>
      <c r="M64" s="1213" t="s">
        <v>268</v>
      </c>
      <c r="N64" s="1214"/>
      <c r="O64" s="1214"/>
      <c r="P64" s="1214"/>
      <c r="Q64" s="1214"/>
      <c r="R64" s="1214"/>
      <c r="S64" s="1214"/>
      <c r="T64" s="1214"/>
      <c r="U64" s="1214"/>
      <c r="V64" s="1214"/>
      <c r="W64" s="1214"/>
      <c r="X64" s="1215"/>
      <c r="Y64" s="1092">
        <v>0.5</v>
      </c>
      <c r="Z64" s="1093"/>
      <c r="AA64" s="1208"/>
      <c r="AB64" s="1221"/>
      <c r="AC64" s="1209"/>
      <c r="AD64" s="1210"/>
      <c r="AE64" s="1225"/>
      <c r="AF64" s="1209"/>
      <c r="AG64" s="1209"/>
      <c r="AH64" s="1350">
        <v>0.5</v>
      </c>
      <c r="AI64" s="295" t="str">
        <f>IF(AI$6=0,"",AI$6)</f>
        <v>○○建設(株)</v>
      </c>
      <c r="AJ64" s="325" t="s">
        <v>269</v>
      </c>
      <c r="AK64" s="1069">
        <f>AM68</f>
        <v>0.5</v>
      </c>
      <c r="AL64" s="326" t="str">
        <f>IF(AL$6=0,"",AL$6)</f>
        <v/>
      </c>
      <c r="AM64" s="486" t="s">
        <v>269</v>
      </c>
      <c r="AN64" s="1340" t="s">
        <v>480</v>
      </c>
      <c r="AO64" s="288"/>
      <c r="AP64" s="288"/>
      <c r="AQ64" s="278">
        <v>0.5</v>
      </c>
      <c r="AR64" s="279" t="s">
        <v>269</v>
      </c>
      <c r="AS64" s="273"/>
      <c r="AT64" s="273"/>
      <c r="AU64" s="274"/>
      <c r="AV64" s="273">
        <f>IF(AJ64="","",IF(AJ64="採用実績あり",0.5,IF(AJ64="なし",0)))</f>
        <v>0.5</v>
      </c>
      <c r="AW64" s="273"/>
      <c r="AX64" s="274"/>
      <c r="AY64" s="273" t="e">
        <f>IF(#REF!="","",IF(#REF!="採用実績あり",0.5,IF(#REF!="なし",0)))</f>
        <v>#REF!</v>
      </c>
      <c r="AZ64" s="273"/>
      <c r="BA64" s="274"/>
      <c r="BB64" s="273">
        <f>IF(AM64="","",IF(AM64="採用実績あり",0.5,IF(AM64="なし",0)))</f>
        <v>0.5</v>
      </c>
      <c r="BC64" s="273"/>
      <c r="BD64" s="274"/>
    </row>
    <row r="65" spans="2:62" s="205" customFormat="1" ht="13.5" customHeight="1">
      <c r="B65" s="1353"/>
      <c r="C65" s="1354"/>
      <c r="D65" s="1364"/>
      <c r="E65" s="1365"/>
      <c r="F65" s="1365"/>
      <c r="G65" s="1365"/>
      <c r="H65" s="1365"/>
      <c r="I65" s="1365"/>
      <c r="J65" s="1365"/>
      <c r="K65" s="1365"/>
      <c r="L65" s="1366"/>
      <c r="M65" s="1075"/>
      <c r="N65" s="1076"/>
      <c r="O65" s="1076"/>
      <c r="P65" s="1076"/>
      <c r="Q65" s="1076"/>
      <c r="R65" s="1076"/>
      <c r="S65" s="1076"/>
      <c r="T65" s="1076"/>
      <c r="U65" s="1076"/>
      <c r="V65" s="1076"/>
      <c r="W65" s="1076"/>
      <c r="X65" s="1077"/>
      <c r="Y65" s="1081"/>
      <c r="Z65" s="1082"/>
      <c r="AA65" s="1156"/>
      <c r="AB65" s="1221"/>
      <c r="AC65" s="1209"/>
      <c r="AD65" s="1210"/>
      <c r="AE65" s="1225"/>
      <c r="AF65" s="1209"/>
      <c r="AG65" s="1209"/>
      <c r="AH65" s="1351"/>
      <c r="AI65" s="275" t="str">
        <f>IF(AI$7=0,"",AI$7)</f>
        <v/>
      </c>
      <c r="AJ65" s="276"/>
      <c r="AK65" s="1070"/>
      <c r="AL65" s="277" t="str">
        <f>IF(AL$7=0,"",AL$7)</f>
        <v/>
      </c>
      <c r="AM65" s="484"/>
      <c r="AN65" s="1341"/>
      <c r="AO65" s="288"/>
      <c r="AP65" s="288"/>
      <c r="AQ65" s="278"/>
      <c r="AR65" s="283"/>
      <c r="AS65" s="273"/>
      <c r="AT65" s="273"/>
      <c r="AU65" s="274"/>
      <c r="AV65" s="273" t="str">
        <f>IF(AJ65="","",IF(AJ65="採用実績あり",0.5,IF(AJ65="なし",0)))</f>
        <v/>
      </c>
      <c r="AW65" s="273"/>
      <c r="AX65" s="274"/>
      <c r="AY65" s="273" t="e">
        <f>IF(#REF!="","",IF(#REF!="採用実績あり",0.5,IF(#REF!="なし",0)))</f>
        <v>#REF!</v>
      </c>
      <c r="AZ65" s="273"/>
      <c r="BA65" s="274"/>
      <c r="BB65" s="273" t="str">
        <f>IF(AM65="","",IF(AM65="採用実績あり",0.5,IF(AM65="なし",0)))</f>
        <v/>
      </c>
      <c r="BC65" s="273"/>
      <c r="BD65" s="274"/>
    </row>
    <row r="66" spans="2:62" s="205" customFormat="1" ht="13.5" customHeight="1">
      <c r="B66" s="1353"/>
      <c r="C66" s="1354"/>
      <c r="D66" s="1364"/>
      <c r="E66" s="1365"/>
      <c r="F66" s="1365"/>
      <c r="G66" s="1365"/>
      <c r="H66" s="1365"/>
      <c r="I66" s="1365"/>
      <c r="J66" s="1365"/>
      <c r="K66" s="1365"/>
      <c r="L66" s="1366"/>
      <c r="M66" s="1089"/>
      <c r="N66" s="1090"/>
      <c r="O66" s="1090"/>
      <c r="P66" s="1090"/>
      <c r="Q66" s="1090"/>
      <c r="R66" s="1090"/>
      <c r="S66" s="1090"/>
      <c r="T66" s="1090"/>
      <c r="U66" s="1090"/>
      <c r="V66" s="1090"/>
      <c r="W66" s="1090"/>
      <c r="X66" s="1091"/>
      <c r="Y66" s="1094"/>
      <c r="Z66" s="1095"/>
      <c r="AA66" s="1190"/>
      <c r="AB66" s="1221"/>
      <c r="AC66" s="1209"/>
      <c r="AD66" s="1210"/>
      <c r="AE66" s="1225"/>
      <c r="AF66" s="1209"/>
      <c r="AG66" s="1209"/>
      <c r="AH66" s="1351"/>
      <c r="AI66" s="275" t="str">
        <f>IF(AI$8=0,"",AI$8)</f>
        <v/>
      </c>
      <c r="AJ66" s="296"/>
      <c r="AK66" s="1070"/>
      <c r="AL66" s="277" t="str">
        <f>IF(AL$8=0,"",AL$8)</f>
        <v/>
      </c>
      <c r="AM66" s="487"/>
      <c r="AN66" s="1341"/>
      <c r="AO66" s="288"/>
      <c r="AP66" s="288"/>
      <c r="AQ66" s="278">
        <v>0</v>
      </c>
      <c r="AR66" s="290" t="s">
        <v>53</v>
      </c>
      <c r="AS66" s="273"/>
      <c r="AT66" s="273"/>
      <c r="AU66" s="274"/>
      <c r="AV66" s="273" t="str">
        <f>IF(AJ66="","",IF(AJ66="採用実績あり",0.5,IF(AJ66="なし",0)))</f>
        <v/>
      </c>
      <c r="AW66" s="273"/>
      <c r="AX66" s="274"/>
      <c r="AY66" s="273" t="e">
        <f>IF(#REF!="","",IF(#REF!="採用実績あり",0.5,IF(#REF!="なし",0)))</f>
        <v>#REF!</v>
      </c>
      <c r="AZ66" s="273"/>
      <c r="BA66" s="274"/>
      <c r="BB66" s="273" t="str">
        <f>IF(AM66="","",IF(AM66="採用実績あり",0.5,IF(AM66="なし",0)))</f>
        <v/>
      </c>
      <c r="BC66" s="273"/>
      <c r="BD66" s="274"/>
    </row>
    <row r="67" spans="2:62" s="205" customFormat="1" ht="13.5" customHeight="1">
      <c r="B67" s="1353"/>
      <c r="C67" s="1354"/>
      <c r="D67" s="1364"/>
      <c r="E67" s="1365"/>
      <c r="F67" s="1365"/>
      <c r="G67" s="1365"/>
      <c r="H67" s="1365"/>
      <c r="I67" s="1365"/>
      <c r="J67" s="1365"/>
      <c r="K67" s="1365"/>
      <c r="L67" s="1366"/>
      <c r="M67" s="1144" t="s">
        <v>53</v>
      </c>
      <c r="N67" s="1145"/>
      <c r="O67" s="1145"/>
      <c r="P67" s="1145"/>
      <c r="Q67" s="1145"/>
      <c r="R67" s="1145"/>
      <c r="S67" s="1145"/>
      <c r="T67" s="1145"/>
      <c r="U67" s="1145"/>
      <c r="V67" s="1145"/>
      <c r="W67" s="1145"/>
      <c r="X67" s="1146"/>
      <c r="Y67" s="1153">
        <v>0</v>
      </c>
      <c r="Z67" s="1154"/>
      <c r="AA67" s="1155"/>
      <c r="AB67" s="1221"/>
      <c r="AC67" s="1209"/>
      <c r="AD67" s="1210"/>
      <c r="AE67" s="1225"/>
      <c r="AF67" s="1209"/>
      <c r="AG67" s="1209"/>
      <c r="AH67" s="1351"/>
      <c r="AI67" s="275" t="s">
        <v>270</v>
      </c>
      <c r="AJ67" s="327">
        <v>42826</v>
      </c>
      <c r="AK67" s="1070"/>
      <c r="AL67" s="275" t="s">
        <v>270</v>
      </c>
      <c r="AM67" s="488">
        <v>43556</v>
      </c>
      <c r="AN67" s="1341"/>
      <c r="AO67" s="288"/>
      <c r="AP67" s="288"/>
      <c r="AQ67" s="278"/>
      <c r="AR67" s="213"/>
      <c r="AS67" s="273"/>
      <c r="AT67" s="273"/>
      <c r="AU67" s="274"/>
      <c r="AV67" s="273"/>
      <c r="AW67" s="273"/>
      <c r="AX67" s="274"/>
      <c r="AY67" s="273"/>
      <c r="AZ67" s="273"/>
      <c r="BA67" s="274"/>
      <c r="BB67" s="273"/>
      <c r="BC67" s="273"/>
      <c r="BD67" s="274"/>
    </row>
    <row r="68" spans="2:62" s="205" customFormat="1" ht="13.5" customHeight="1">
      <c r="B68" s="1353"/>
      <c r="C68" s="1354"/>
      <c r="D68" s="1364"/>
      <c r="E68" s="1365"/>
      <c r="F68" s="1365"/>
      <c r="G68" s="1365"/>
      <c r="H68" s="1365"/>
      <c r="I68" s="1365"/>
      <c r="J68" s="1365"/>
      <c r="K68" s="1365"/>
      <c r="L68" s="1366"/>
      <c r="M68" s="1147"/>
      <c r="N68" s="1148"/>
      <c r="O68" s="1148"/>
      <c r="P68" s="1148"/>
      <c r="Q68" s="1148"/>
      <c r="R68" s="1148"/>
      <c r="S68" s="1148"/>
      <c r="T68" s="1148"/>
      <c r="U68" s="1148"/>
      <c r="V68" s="1148"/>
      <c r="W68" s="1148"/>
      <c r="X68" s="1149"/>
      <c r="Y68" s="1081"/>
      <c r="Z68" s="1082"/>
      <c r="AA68" s="1156"/>
      <c r="AB68" s="1221"/>
      <c r="AC68" s="1209"/>
      <c r="AD68" s="1210"/>
      <c r="AE68" s="1225"/>
      <c r="AF68" s="1209"/>
      <c r="AG68" s="1209"/>
      <c r="AH68" s="1351"/>
      <c r="AI68" s="284" t="s">
        <v>225</v>
      </c>
      <c r="AJ68" s="328">
        <f>IF(AI69="","",IF(AI69="採用実績あり",0.5,IF(AI69="なし",0,"")))</f>
        <v>0.5</v>
      </c>
      <c r="AK68" s="1070"/>
      <c r="AL68" s="319" t="s">
        <v>225</v>
      </c>
      <c r="AM68" s="329">
        <f>IF(AL69="","",IF(AL69="採用実績あり",0.5,IF(AL69="なし",0,"")))</f>
        <v>0.5</v>
      </c>
      <c r="AN68" s="1341"/>
      <c r="AO68" s="288"/>
      <c r="AP68" s="288"/>
      <c r="AQ68" s="278"/>
      <c r="AR68" s="213"/>
      <c r="AS68" s="273"/>
      <c r="AT68" s="273"/>
      <c r="AU68" s="274"/>
      <c r="AV68" s="273">
        <f>MAX(AV64:AV66)</f>
        <v>0.5</v>
      </c>
      <c r="AW68" s="273"/>
      <c r="AX68" s="274"/>
      <c r="AY68" s="273" t="e">
        <f>MAX(AY64:AY66)</f>
        <v>#REF!</v>
      </c>
      <c r="AZ68" s="273"/>
      <c r="BA68" s="274"/>
      <c r="BB68" s="273">
        <f>MAX(BB64:BB66)</f>
        <v>0.5</v>
      </c>
      <c r="BC68" s="273"/>
      <c r="BD68" s="274"/>
    </row>
    <row r="69" spans="2:62" s="205" customFormat="1" ht="13.5" customHeight="1">
      <c r="B69" s="1353"/>
      <c r="C69" s="1354"/>
      <c r="D69" s="1371"/>
      <c r="E69" s="1372"/>
      <c r="F69" s="1372"/>
      <c r="G69" s="1372"/>
      <c r="H69" s="1372"/>
      <c r="I69" s="1372"/>
      <c r="J69" s="1372"/>
      <c r="K69" s="1372"/>
      <c r="L69" s="1373"/>
      <c r="M69" s="1150"/>
      <c r="N69" s="1151"/>
      <c r="O69" s="1151"/>
      <c r="P69" s="1151"/>
      <c r="Q69" s="1151"/>
      <c r="R69" s="1151"/>
      <c r="S69" s="1151"/>
      <c r="T69" s="1151"/>
      <c r="U69" s="1151"/>
      <c r="V69" s="1151"/>
      <c r="W69" s="1151"/>
      <c r="X69" s="1152"/>
      <c r="Y69" s="1157"/>
      <c r="Z69" s="1158"/>
      <c r="AA69" s="1159"/>
      <c r="AB69" s="1221"/>
      <c r="AC69" s="1209"/>
      <c r="AD69" s="1210"/>
      <c r="AE69" s="1225"/>
      <c r="AF69" s="1209"/>
      <c r="AG69" s="1209"/>
      <c r="AH69" s="1352"/>
      <c r="AI69" s="1160" t="str">
        <f>IF(AV68="","",IF(AV68=0.5,"採用実績あり",IF(AV67=0,"なし")))</f>
        <v>採用実績あり</v>
      </c>
      <c r="AJ69" s="1161"/>
      <c r="AK69" s="1164"/>
      <c r="AL69" s="1162" t="str">
        <f>IF(BB68="","",IF(BB68=0.5,"採用実績あり",IF(BB67=0,"なし")))</f>
        <v>採用実績あり</v>
      </c>
      <c r="AM69" s="1163"/>
      <c r="AN69" s="1341"/>
      <c r="AO69" s="288"/>
      <c r="AP69" s="288"/>
      <c r="AQ69" s="242"/>
      <c r="AR69" s="213"/>
      <c r="AS69" s="273"/>
      <c r="AT69" s="273"/>
      <c r="AU69" s="274"/>
      <c r="AV69" s="274"/>
      <c r="AW69" s="274"/>
      <c r="AX69" s="274"/>
      <c r="AY69" s="274"/>
      <c r="AZ69" s="274"/>
      <c r="BA69" s="274"/>
      <c r="BB69" s="274"/>
      <c r="BC69" s="274"/>
      <c r="BD69" s="274"/>
    </row>
    <row r="70" spans="2:62" s="205" customFormat="1" ht="13.5" customHeight="1">
      <c r="B70" s="1353"/>
      <c r="C70" s="1354"/>
      <c r="D70" s="1374" t="s">
        <v>271</v>
      </c>
      <c r="E70" s="1375"/>
      <c r="F70" s="1380" t="s">
        <v>272</v>
      </c>
      <c r="G70" s="1381"/>
      <c r="H70" s="1381"/>
      <c r="I70" s="1381"/>
      <c r="J70" s="1381"/>
      <c r="K70" s="1381"/>
      <c r="L70" s="1382"/>
      <c r="M70" s="1213" t="s">
        <v>482</v>
      </c>
      <c r="N70" s="1214"/>
      <c r="O70" s="1214"/>
      <c r="P70" s="1214"/>
      <c r="Q70" s="1214"/>
      <c r="R70" s="1214"/>
      <c r="S70" s="1214"/>
      <c r="T70" s="1214"/>
      <c r="U70" s="1214"/>
      <c r="V70" s="1214"/>
      <c r="W70" s="1214"/>
      <c r="X70" s="1215"/>
      <c r="Y70" s="1286">
        <v>0.5</v>
      </c>
      <c r="Z70" s="1287"/>
      <c r="AA70" s="1288"/>
      <c r="AB70" s="1221"/>
      <c r="AC70" s="1209"/>
      <c r="AD70" s="1210"/>
      <c r="AE70" s="1225"/>
      <c r="AF70" s="1209"/>
      <c r="AG70" s="1209"/>
      <c r="AH70" s="1096">
        <v>0.5</v>
      </c>
      <c r="AI70" s="268" t="str">
        <f>IF(AI$6=0,"",AI$6)</f>
        <v>○○建設(株)</v>
      </c>
      <c r="AJ70" s="269" t="s">
        <v>273</v>
      </c>
      <c r="AK70" s="1069">
        <f>IF(AL75="","",IF(AL75="雇用環境への取組あり",0.5,IF(AL75="なし",0,"")))</f>
        <v>0.5</v>
      </c>
      <c r="AL70" s="270" t="str">
        <f>IF(AL$6=0,"",AL$6)</f>
        <v/>
      </c>
      <c r="AM70" s="489" t="s">
        <v>273</v>
      </c>
      <c r="AN70" s="1316" t="s">
        <v>454</v>
      </c>
      <c r="AO70" s="288"/>
      <c r="AP70" s="288"/>
      <c r="AQ70" s="242">
        <v>0.5</v>
      </c>
      <c r="AR70" s="279" t="s">
        <v>274</v>
      </c>
      <c r="AS70" s="273"/>
      <c r="AT70" s="273"/>
      <c r="AU70" s="274"/>
      <c r="AV70" s="273">
        <f>IF(AJ70="","",IF(AJ70="雇用環境への取組あり",0.5,IF(AJ70="なし",0)))</f>
        <v>0.5</v>
      </c>
      <c r="AW70" s="273"/>
      <c r="AX70" s="274"/>
      <c r="AY70" s="273" t="e">
        <f>IF(#REF!="","",IF(#REF!="雇用環境への取組あり",0.5,IF(#REF!="なし",0)))</f>
        <v>#REF!</v>
      </c>
      <c r="AZ70" s="273"/>
      <c r="BA70" s="274"/>
      <c r="BB70" s="273">
        <f>IF(AM70="","",IF(AM70="雇用環境への取組あり",0.5,IF(AM70="なし",0)))</f>
        <v>0.5</v>
      </c>
      <c r="BC70" s="273"/>
      <c r="BD70" s="274"/>
    </row>
    <row r="71" spans="2:62" s="205" customFormat="1" ht="13.5" customHeight="1">
      <c r="B71" s="1353"/>
      <c r="C71" s="1354"/>
      <c r="D71" s="1376"/>
      <c r="E71" s="1377"/>
      <c r="F71" s="1383"/>
      <c r="G71" s="1384"/>
      <c r="H71" s="1384"/>
      <c r="I71" s="1384"/>
      <c r="J71" s="1384"/>
      <c r="K71" s="1384"/>
      <c r="L71" s="1385"/>
      <c r="M71" s="1075"/>
      <c r="N71" s="1076"/>
      <c r="O71" s="1076"/>
      <c r="P71" s="1076"/>
      <c r="Q71" s="1076"/>
      <c r="R71" s="1076"/>
      <c r="S71" s="1076"/>
      <c r="T71" s="1076"/>
      <c r="U71" s="1076"/>
      <c r="V71" s="1076"/>
      <c r="W71" s="1076"/>
      <c r="X71" s="1077"/>
      <c r="Y71" s="1289"/>
      <c r="Z71" s="1290"/>
      <c r="AA71" s="1291"/>
      <c r="AB71" s="1221"/>
      <c r="AC71" s="1209"/>
      <c r="AD71" s="1210"/>
      <c r="AE71" s="1225"/>
      <c r="AF71" s="1209"/>
      <c r="AG71" s="1209"/>
      <c r="AH71" s="1097"/>
      <c r="AI71" s="275" t="str">
        <f>IF(AI$7=0,"",AI$7)</f>
        <v/>
      </c>
      <c r="AJ71" s="276"/>
      <c r="AK71" s="1070"/>
      <c r="AL71" s="277" t="str">
        <f>IF(AL$7=0,"",AL$7)</f>
        <v/>
      </c>
      <c r="AM71" s="490"/>
      <c r="AN71" s="1317"/>
      <c r="AO71" s="288"/>
      <c r="AP71" s="288"/>
      <c r="AQ71" s="242"/>
      <c r="AR71" s="283"/>
      <c r="AS71" s="273"/>
      <c r="AT71" s="273"/>
      <c r="AU71" s="274"/>
      <c r="AV71" s="273" t="str">
        <f>IF(AJ71="","",IF(AJ71="雇用環境への取組あり",0.5,IF(AJ71="なし",0)))</f>
        <v/>
      </c>
      <c r="AW71" s="273"/>
      <c r="AX71" s="274"/>
      <c r="AY71" s="273" t="e">
        <f>IF(#REF!="","",IF(#REF!="雇用環境への取組あり",0.5,IF(#REF!="なし",0)))</f>
        <v>#REF!</v>
      </c>
      <c r="AZ71" s="273"/>
      <c r="BA71" s="274"/>
      <c r="BB71" s="273" t="str">
        <f>IF(AM71="","",IF(AM71="雇用環境への取組あり",0.5,IF(AM71="なし",0)))</f>
        <v/>
      </c>
      <c r="BC71" s="273"/>
      <c r="BD71" s="274"/>
    </row>
    <row r="72" spans="2:62" s="205" customFormat="1" ht="13.5" customHeight="1">
      <c r="B72" s="1353"/>
      <c r="C72" s="1354"/>
      <c r="D72" s="1376"/>
      <c r="E72" s="1377"/>
      <c r="F72" s="1383"/>
      <c r="G72" s="1384"/>
      <c r="H72" s="1384"/>
      <c r="I72" s="1384"/>
      <c r="J72" s="1384"/>
      <c r="K72" s="1384"/>
      <c r="L72" s="1385"/>
      <c r="M72" s="1089"/>
      <c r="N72" s="1090"/>
      <c r="O72" s="1090"/>
      <c r="P72" s="1090"/>
      <c r="Q72" s="1090"/>
      <c r="R72" s="1090"/>
      <c r="S72" s="1090"/>
      <c r="T72" s="1090"/>
      <c r="U72" s="1090"/>
      <c r="V72" s="1090"/>
      <c r="W72" s="1090"/>
      <c r="X72" s="1091"/>
      <c r="Y72" s="1292"/>
      <c r="Z72" s="1293"/>
      <c r="AA72" s="1294"/>
      <c r="AB72" s="1221"/>
      <c r="AC72" s="1209"/>
      <c r="AD72" s="1210"/>
      <c r="AE72" s="1225"/>
      <c r="AF72" s="1209"/>
      <c r="AG72" s="1209"/>
      <c r="AH72" s="1097"/>
      <c r="AI72" s="275" t="str">
        <f>IF(AI$8=0,"",AI$8)</f>
        <v/>
      </c>
      <c r="AJ72" s="276"/>
      <c r="AK72" s="1070"/>
      <c r="AL72" s="277" t="str">
        <f>IF(AL$8=0,"",AL$8)</f>
        <v/>
      </c>
      <c r="AM72" s="490"/>
      <c r="AN72" s="1317"/>
      <c r="AO72" s="288"/>
      <c r="AP72" s="288"/>
      <c r="AQ72" s="242">
        <v>0</v>
      </c>
      <c r="AR72" s="290" t="s">
        <v>53</v>
      </c>
      <c r="AS72" s="273"/>
      <c r="AT72" s="273"/>
      <c r="AU72" s="274"/>
      <c r="AV72" s="273" t="str">
        <f>IF(AJ72="","",IF(AJ72="雇用環境への取組あり",0.5,IF(AJ72="なし",0)))</f>
        <v/>
      </c>
      <c r="AW72" s="273"/>
      <c r="AX72" s="274"/>
      <c r="AY72" s="273" t="e">
        <f>IF(#REF!="","",IF(#REF!="雇用環境への取組あり",0.5,IF(#REF!="なし",0)))</f>
        <v>#REF!</v>
      </c>
      <c r="AZ72" s="273"/>
      <c r="BA72" s="274"/>
      <c r="BB72" s="273" t="str">
        <f>IF(AM72="","",IF(AM72="雇用環境への取組あり",0.5,IF(AM72="なし",0)))</f>
        <v/>
      </c>
      <c r="BC72" s="273"/>
      <c r="BD72" s="274"/>
    </row>
    <row r="73" spans="2:62" s="205" customFormat="1" ht="13.5" customHeight="1">
      <c r="B73" s="1353"/>
      <c r="C73" s="1354"/>
      <c r="D73" s="1376"/>
      <c r="E73" s="1377"/>
      <c r="F73" s="1383"/>
      <c r="G73" s="1384"/>
      <c r="H73" s="1384"/>
      <c r="I73" s="1384"/>
      <c r="J73" s="1384"/>
      <c r="K73" s="1384"/>
      <c r="L73" s="1385"/>
      <c r="M73" s="1308" t="s">
        <v>53</v>
      </c>
      <c r="N73" s="1309"/>
      <c r="O73" s="1309"/>
      <c r="P73" s="1309"/>
      <c r="Q73" s="1309"/>
      <c r="R73" s="1309"/>
      <c r="S73" s="1309"/>
      <c r="T73" s="1309"/>
      <c r="U73" s="1309"/>
      <c r="V73" s="1309"/>
      <c r="W73" s="1309"/>
      <c r="X73" s="1310"/>
      <c r="Y73" s="1321">
        <v>0</v>
      </c>
      <c r="Z73" s="1322"/>
      <c r="AA73" s="1323"/>
      <c r="AB73" s="1221"/>
      <c r="AC73" s="1209"/>
      <c r="AD73" s="1210"/>
      <c r="AE73" s="1225"/>
      <c r="AF73" s="1209"/>
      <c r="AG73" s="1209"/>
      <c r="AH73" s="1097"/>
      <c r="AI73" s="275"/>
      <c r="AJ73" s="276"/>
      <c r="AK73" s="1070"/>
      <c r="AL73" s="317"/>
      <c r="AM73" s="318"/>
      <c r="AN73" s="1317"/>
      <c r="AO73" s="288"/>
      <c r="AP73" s="288"/>
      <c r="AQ73" s="242"/>
      <c r="AR73" s="213"/>
      <c r="AS73" s="273"/>
      <c r="AT73" s="273"/>
      <c r="AU73" s="274"/>
      <c r="AV73" s="273">
        <f>MAX(AV70:AV72)</f>
        <v>0.5</v>
      </c>
      <c r="AW73" s="273"/>
      <c r="AX73" s="274"/>
      <c r="AY73" s="273" t="e">
        <f>MAX(AY70:AY72)</f>
        <v>#REF!</v>
      </c>
      <c r="AZ73" s="273"/>
      <c r="BA73" s="274"/>
      <c r="BB73" s="273">
        <f>MAX(BB70:BB72)</f>
        <v>0.5</v>
      </c>
      <c r="BC73" s="273"/>
      <c r="BD73" s="274"/>
    </row>
    <row r="74" spans="2:62" s="205" customFormat="1" ht="13.5" customHeight="1">
      <c r="B74" s="1353"/>
      <c r="C74" s="1354"/>
      <c r="D74" s="1376"/>
      <c r="E74" s="1377"/>
      <c r="F74" s="1383"/>
      <c r="G74" s="1384"/>
      <c r="H74" s="1384"/>
      <c r="I74" s="1384"/>
      <c r="J74" s="1384"/>
      <c r="K74" s="1384"/>
      <c r="L74" s="1385"/>
      <c r="M74" s="1318"/>
      <c r="N74" s="1319"/>
      <c r="O74" s="1319"/>
      <c r="P74" s="1319"/>
      <c r="Q74" s="1319"/>
      <c r="R74" s="1319"/>
      <c r="S74" s="1319"/>
      <c r="T74" s="1319"/>
      <c r="U74" s="1319"/>
      <c r="V74" s="1319"/>
      <c r="W74" s="1319"/>
      <c r="X74" s="1320"/>
      <c r="Y74" s="1324"/>
      <c r="Z74" s="1325"/>
      <c r="AA74" s="1326"/>
      <c r="AB74" s="1221"/>
      <c r="AC74" s="1209"/>
      <c r="AD74" s="1210"/>
      <c r="AE74" s="1225"/>
      <c r="AF74" s="1209"/>
      <c r="AG74" s="1209"/>
      <c r="AH74" s="1097"/>
      <c r="AI74" s="284" t="s">
        <v>225</v>
      </c>
      <c r="AJ74" s="285"/>
      <c r="AK74" s="1070"/>
      <c r="AL74" s="319" t="s">
        <v>225</v>
      </c>
      <c r="AM74" s="320"/>
      <c r="AN74" s="1317"/>
      <c r="AO74" s="288"/>
      <c r="AP74" s="288"/>
      <c r="AQ74" s="242"/>
      <c r="AR74" s="213"/>
      <c r="AS74" s="273"/>
      <c r="AT74" s="273"/>
      <c r="AU74" s="274"/>
      <c r="AV74" s="274"/>
      <c r="AW74" s="274"/>
      <c r="AX74" s="274"/>
      <c r="AY74" s="274"/>
      <c r="AZ74" s="274"/>
      <c r="BA74" s="274"/>
      <c r="BB74" s="274"/>
      <c r="BC74" s="274"/>
      <c r="BD74" s="274"/>
    </row>
    <row r="75" spans="2:62" s="205" customFormat="1" ht="13.5" customHeight="1">
      <c r="B75" s="1353"/>
      <c r="C75" s="1354"/>
      <c r="D75" s="1376"/>
      <c r="E75" s="1377"/>
      <c r="F75" s="1386"/>
      <c r="G75" s="1387"/>
      <c r="H75" s="1387"/>
      <c r="I75" s="1387"/>
      <c r="J75" s="1387"/>
      <c r="K75" s="1387"/>
      <c r="L75" s="1388"/>
      <c r="M75" s="1311"/>
      <c r="N75" s="1312"/>
      <c r="O75" s="1312"/>
      <c r="P75" s="1312"/>
      <c r="Q75" s="1312"/>
      <c r="R75" s="1312"/>
      <c r="S75" s="1312"/>
      <c r="T75" s="1312"/>
      <c r="U75" s="1312"/>
      <c r="V75" s="1312"/>
      <c r="W75" s="1312"/>
      <c r="X75" s="1313"/>
      <c r="Y75" s="1327"/>
      <c r="Z75" s="1328"/>
      <c r="AA75" s="1329"/>
      <c r="AB75" s="1221"/>
      <c r="AC75" s="1209"/>
      <c r="AD75" s="1210"/>
      <c r="AE75" s="1225"/>
      <c r="AF75" s="1209"/>
      <c r="AG75" s="1209"/>
      <c r="AH75" s="1126"/>
      <c r="AI75" s="1197" t="str">
        <f>IF(AV73="","",IF(AV73=0.5,"雇用環境への取組あり",IF(AV73=0,"なし")))</f>
        <v>雇用環境への取組あり</v>
      </c>
      <c r="AJ75" s="1230"/>
      <c r="AK75" s="1164"/>
      <c r="AL75" s="1330" t="str">
        <f>IF(BB73="","",IF(BB73=0.5,"雇用環境への取組あり",IF(BB73=0,"なし")))</f>
        <v>雇用環境への取組あり</v>
      </c>
      <c r="AM75" s="1298"/>
      <c r="AN75" s="1317"/>
      <c r="AO75" s="288"/>
      <c r="AP75" s="288"/>
      <c r="AQ75" s="242"/>
      <c r="AR75" s="213"/>
      <c r="AS75" s="273"/>
      <c r="AT75" s="273"/>
      <c r="AU75" s="274"/>
      <c r="AV75" s="274"/>
      <c r="AW75" s="274"/>
      <c r="AX75" s="274"/>
      <c r="AY75" s="274"/>
      <c r="AZ75" s="274"/>
      <c r="BA75" s="274"/>
      <c r="BB75" s="274"/>
      <c r="BC75" s="274"/>
      <c r="BD75" s="274"/>
    </row>
    <row r="76" spans="2:62" s="205" customFormat="1" ht="13.5" customHeight="1">
      <c r="B76" s="1353"/>
      <c r="C76" s="1354"/>
      <c r="D76" s="1376"/>
      <c r="E76" s="1377"/>
      <c r="F76" s="1389" t="s">
        <v>275</v>
      </c>
      <c r="G76" s="1390"/>
      <c r="H76" s="1390"/>
      <c r="I76" s="1390"/>
      <c r="J76" s="1390"/>
      <c r="K76" s="1390"/>
      <c r="L76" s="1391"/>
      <c r="M76" s="1331" t="s">
        <v>276</v>
      </c>
      <c r="N76" s="1332"/>
      <c r="O76" s="1332"/>
      <c r="P76" s="1332"/>
      <c r="Q76" s="1332"/>
      <c r="R76" s="1332"/>
      <c r="S76" s="1332"/>
      <c r="T76" s="1332"/>
      <c r="U76" s="1332"/>
      <c r="V76" s="1332"/>
      <c r="W76" s="1332"/>
      <c r="X76" s="1333"/>
      <c r="Y76" s="1092">
        <v>0.5</v>
      </c>
      <c r="Z76" s="1093"/>
      <c r="AA76" s="1208"/>
      <c r="AB76" s="1221"/>
      <c r="AC76" s="1209"/>
      <c r="AD76" s="1210"/>
      <c r="AE76" s="1225"/>
      <c r="AF76" s="1209"/>
      <c r="AG76" s="1209"/>
      <c r="AH76" s="1096">
        <f>AV79</f>
        <v>0.5</v>
      </c>
      <c r="AI76" s="268" t="str">
        <f>IF(AI$6=0,"",AI$6)</f>
        <v>○○建設(株)</v>
      </c>
      <c r="AJ76" s="269" t="s">
        <v>277</v>
      </c>
      <c r="AK76" s="1069">
        <f>IF(AL81="","",IF(AL81="仕事と家庭の両立支援あり",0.5,IF(AL81="なし",0,"")))</f>
        <v>0.5</v>
      </c>
      <c r="AL76" s="270" t="str">
        <f>IF(AL$6=0,"",AL$6)</f>
        <v/>
      </c>
      <c r="AM76" s="481" t="s">
        <v>277</v>
      </c>
      <c r="AN76" s="1260"/>
      <c r="AO76" s="288"/>
      <c r="AP76" s="288"/>
      <c r="AQ76" s="242">
        <v>0.5</v>
      </c>
      <c r="AR76" s="330" t="s">
        <v>277</v>
      </c>
      <c r="AS76" s="273"/>
      <c r="AT76" s="273"/>
      <c r="AU76" s="274"/>
      <c r="AV76" s="273">
        <f>IF(AJ76="","",IF(AJ76="仕事と家庭の両立支援あり",0.5,IF(AJ76="なし",0)))</f>
        <v>0.5</v>
      </c>
      <c r="AW76" s="273"/>
      <c r="AX76" s="274"/>
      <c r="AY76" s="273" t="e">
        <f>IF(#REF!="","",IF(#REF!="仕事と家庭の両立支援あり",0.5,IF(#REF!="なし",0)))</f>
        <v>#REF!</v>
      </c>
      <c r="AZ76" s="273"/>
      <c r="BA76" s="274"/>
      <c r="BB76" s="273">
        <f>IF(AM76="","",IF(AM76="仕事と家庭の両立支援あり",0.5,IF(AM76="なし",0)))</f>
        <v>0.5</v>
      </c>
      <c r="BC76" s="273"/>
      <c r="BD76" s="274"/>
    </row>
    <row r="77" spans="2:62" s="205" customFormat="1" ht="13.5" customHeight="1">
      <c r="B77" s="1353"/>
      <c r="C77" s="1354"/>
      <c r="D77" s="1376"/>
      <c r="E77" s="1377"/>
      <c r="F77" s="1392"/>
      <c r="G77" s="1393"/>
      <c r="H77" s="1393"/>
      <c r="I77" s="1393"/>
      <c r="J77" s="1393"/>
      <c r="K77" s="1393"/>
      <c r="L77" s="1394"/>
      <c r="M77" s="1334"/>
      <c r="N77" s="1335"/>
      <c r="O77" s="1335"/>
      <c r="P77" s="1335"/>
      <c r="Q77" s="1335"/>
      <c r="R77" s="1335"/>
      <c r="S77" s="1335"/>
      <c r="T77" s="1335"/>
      <c r="U77" s="1335"/>
      <c r="V77" s="1335"/>
      <c r="W77" s="1335"/>
      <c r="X77" s="1336"/>
      <c r="Y77" s="1081"/>
      <c r="Z77" s="1082"/>
      <c r="AA77" s="1156"/>
      <c r="AB77" s="1221"/>
      <c r="AC77" s="1209"/>
      <c r="AD77" s="1210"/>
      <c r="AE77" s="1225"/>
      <c r="AF77" s="1209"/>
      <c r="AG77" s="1209"/>
      <c r="AH77" s="1097"/>
      <c r="AI77" s="275" t="str">
        <f>IF(AI$7=0,"",AI$7)</f>
        <v/>
      </c>
      <c r="AJ77" s="276"/>
      <c r="AK77" s="1070"/>
      <c r="AL77" s="277" t="str">
        <f>IF(AL$7=0,"",AL$7)</f>
        <v/>
      </c>
      <c r="AM77" s="484"/>
      <c r="AN77" s="1260"/>
      <c r="AO77" s="288"/>
      <c r="AP77" s="288"/>
      <c r="AQ77" s="242"/>
      <c r="AR77" s="331"/>
      <c r="AS77" s="273"/>
      <c r="AT77" s="273"/>
      <c r="AU77" s="274"/>
      <c r="AV77" s="273" t="str">
        <f>IF(AJ77="","",IF(AJ77="あったかファミリーあり",0.5,IF(AJ77="次世代育成支援あり",0.25,IF(AJ77="なし",0))))</f>
        <v/>
      </c>
      <c r="AW77" s="273"/>
      <c r="AX77" s="274"/>
      <c r="AY77" s="273" t="e">
        <f>IF(#REF!="","",IF(#REF!="仕事と家庭の両立支援あり",0.5,IF(#REF!="なし",0)))</f>
        <v>#REF!</v>
      </c>
      <c r="AZ77" s="273"/>
      <c r="BA77" s="274"/>
      <c r="BB77" s="273" t="str">
        <f>IF(AM77="","",IF(AM77="仕事と家庭の両立支援あり",0.5,IF(AM77="なし",0)))</f>
        <v/>
      </c>
      <c r="BC77" s="273"/>
      <c r="BD77" s="274"/>
    </row>
    <row r="78" spans="2:62" s="205" customFormat="1" ht="13.5" customHeight="1">
      <c r="B78" s="1353"/>
      <c r="C78" s="1354"/>
      <c r="D78" s="1376"/>
      <c r="E78" s="1377"/>
      <c r="F78" s="1392"/>
      <c r="G78" s="1393"/>
      <c r="H78" s="1393"/>
      <c r="I78" s="1393"/>
      <c r="J78" s="1393"/>
      <c r="K78" s="1393"/>
      <c r="L78" s="1394"/>
      <c r="M78" s="1334"/>
      <c r="N78" s="1335"/>
      <c r="O78" s="1335"/>
      <c r="P78" s="1335"/>
      <c r="Q78" s="1335"/>
      <c r="R78" s="1335"/>
      <c r="S78" s="1335"/>
      <c r="T78" s="1335"/>
      <c r="U78" s="1335"/>
      <c r="V78" s="1335"/>
      <c r="W78" s="1335"/>
      <c r="X78" s="1336"/>
      <c r="Y78" s="1081"/>
      <c r="Z78" s="1082"/>
      <c r="AA78" s="1156"/>
      <c r="AB78" s="1221"/>
      <c r="AC78" s="1209"/>
      <c r="AD78" s="1210"/>
      <c r="AE78" s="1225"/>
      <c r="AF78" s="1209"/>
      <c r="AG78" s="1209"/>
      <c r="AH78" s="1097"/>
      <c r="AI78" s="275" t="str">
        <f>IF(AI$8=0,"",AI$8)</f>
        <v/>
      </c>
      <c r="AJ78" s="276"/>
      <c r="AK78" s="1070"/>
      <c r="AL78" s="277" t="str">
        <f>IF(AL$8=0,"",AL$8)</f>
        <v/>
      </c>
      <c r="AM78" s="484"/>
      <c r="AN78" s="1260"/>
      <c r="AO78" s="288"/>
      <c r="AP78" s="288"/>
      <c r="AQ78" s="242"/>
      <c r="AR78" s="332"/>
      <c r="AS78" s="273"/>
      <c r="AT78" s="273"/>
      <c r="AU78" s="274"/>
      <c r="AV78" s="273" t="str">
        <f>IF(AJ78="","",IF(AJ78="あったかファミリーあり",0.5,IF(AJ78="次世代育成支援あり",0.25,IF(AJ78="なし",0))))</f>
        <v/>
      </c>
      <c r="AW78" s="273"/>
      <c r="AX78" s="274"/>
      <c r="AY78" s="273" t="e">
        <f>IF(#REF!="","",IF(#REF!="仕事と家庭の両立支援あり",0.5,IF(#REF!="なし",0)))</f>
        <v>#REF!</v>
      </c>
      <c r="AZ78" s="273"/>
      <c r="BA78" s="274"/>
      <c r="BB78" s="273" t="str">
        <f>IF(AM78="","",IF(AM78="仕事と家庭の両立支援あり",0.5,IF(AM78="なし",0)))</f>
        <v/>
      </c>
      <c r="BC78" s="273"/>
      <c r="BD78" s="274"/>
    </row>
    <row r="79" spans="2:62" s="205" customFormat="1" ht="13.5" customHeight="1">
      <c r="B79" s="1353"/>
      <c r="C79" s="1354"/>
      <c r="D79" s="1376"/>
      <c r="E79" s="1377"/>
      <c r="F79" s="1392"/>
      <c r="G79" s="1393"/>
      <c r="H79" s="1393"/>
      <c r="I79" s="1393"/>
      <c r="J79" s="1393"/>
      <c r="K79" s="1393"/>
      <c r="L79" s="1394"/>
      <c r="M79" s="1337"/>
      <c r="N79" s="1338"/>
      <c r="O79" s="1338"/>
      <c r="P79" s="1338"/>
      <c r="Q79" s="1338"/>
      <c r="R79" s="1338"/>
      <c r="S79" s="1338"/>
      <c r="T79" s="1338"/>
      <c r="U79" s="1338"/>
      <c r="V79" s="1338"/>
      <c r="W79" s="1338"/>
      <c r="X79" s="1339"/>
      <c r="Y79" s="1094"/>
      <c r="Z79" s="1095"/>
      <c r="AA79" s="1190"/>
      <c r="AB79" s="1221"/>
      <c r="AC79" s="1209"/>
      <c r="AD79" s="1210"/>
      <c r="AE79" s="1225"/>
      <c r="AF79" s="1209"/>
      <c r="AG79" s="1209"/>
      <c r="AH79" s="1097"/>
      <c r="AI79" s="275"/>
      <c r="AJ79" s="276"/>
      <c r="AK79" s="1070"/>
      <c r="AL79" s="317"/>
      <c r="AM79" s="318"/>
      <c r="AN79" s="1260"/>
      <c r="AO79" s="288"/>
      <c r="AP79" s="288"/>
      <c r="AQ79" s="242">
        <v>0</v>
      </c>
      <c r="AR79" s="333" t="s">
        <v>97</v>
      </c>
      <c r="AS79" s="273"/>
      <c r="AT79" s="273"/>
      <c r="AU79" s="274"/>
      <c r="AV79" s="273">
        <f>MAX(AV76:AV78)</f>
        <v>0.5</v>
      </c>
      <c r="AW79" s="273"/>
      <c r="AX79" s="274"/>
      <c r="AY79" s="273" t="e">
        <f>MAX(AY76:AY78)</f>
        <v>#REF!</v>
      </c>
      <c r="AZ79" s="273"/>
      <c r="BA79" s="274"/>
      <c r="BB79" s="273">
        <f>MAX(BB76:BB78)</f>
        <v>0.5</v>
      </c>
      <c r="BC79" s="273"/>
      <c r="BD79" s="274"/>
    </row>
    <row r="80" spans="2:62" s="205" customFormat="1" ht="13.5" customHeight="1">
      <c r="B80" s="1353"/>
      <c r="C80" s="1354"/>
      <c r="D80" s="1376"/>
      <c r="E80" s="1377"/>
      <c r="F80" s="1392"/>
      <c r="G80" s="1393"/>
      <c r="H80" s="1393"/>
      <c r="I80" s="1393"/>
      <c r="J80" s="1393"/>
      <c r="K80" s="1393"/>
      <c r="L80" s="1394"/>
      <c r="M80" s="1308" t="s">
        <v>53</v>
      </c>
      <c r="N80" s="1309"/>
      <c r="O80" s="1309"/>
      <c r="P80" s="1309"/>
      <c r="Q80" s="1309"/>
      <c r="R80" s="1309"/>
      <c r="S80" s="1309"/>
      <c r="T80" s="1309"/>
      <c r="U80" s="1309"/>
      <c r="V80" s="1309"/>
      <c r="W80" s="1309"/>
      <c r="X80" s="1310"/>
      <c r="Y80" s="1261">
        <v>0</v>
      </c>
      <c r="Z80" s="1262"/>
      <c r="AA80" s="1263"/>
      <c r="AB80" s="1221"/>
      <c r="AC80" s="1209"/>
      <c r="AD80" s="1210"/>
      <c r="AE80" s="1225"/>
      <c r="AF80" s="1209"/>
      <c r="AG80" s="1209"/>
      <c r="AH80" s="1097"/>
      <c r="AI80" s="284" t="s">
        <v>225</v>
      </c>
      <c r="AJ80" s="285"/>
      <c r="AK80" s="1070"/>
      <c r="AL80" s="319" t="s">
        <v>225</v>
      </c>
      <c r="AM80" s="320"/>
      <c r="AN80" s="1260"/>
      <c r="AO80" s="288"/>
      <c r="AP80" s="288"/>
      <c r="AQ80" s="242"/>
      <c r="AS80" s="273"/>
      <c r="AT80" s="273"/>
      <c r="AU80" s="274"/>
      <c r="AV80" s="274"/>
      <c r="AW80" s="274"/>
      <c r="AX80" s="274"/>
      <c r="AY80" s="274"/>
      <c r="AZ80" s="274"/>
      <c r="BA80" s="274"/>
      <c r="BB80" s="274"/>
      <c r="BC80" s="274"/>
      <c r="BD80" s="274"/>
      <c r="BJ80" s="334"/>
    </row>
    <row r="81" spans="2:56" s="205" customFormat="1" ht="13.5" customHeight="1">
      <c r="B81" s="1353"/>
      <c r="C81" s="1354"/>
      <c r="D81" s="1378"/>
      <c r="E81" s="1379"/>
      <c r="F81" s="1395"/>
      <c r="G81" s="1396"/>
      <c r="H81" s="1396"/>
      <c r="I81" s="1396"/>
      <c r="J81" s="1396"/>
      <c r="K81" s="1396"/>
      <c r="L81" s="1397"/>
      <c r="M81" s="1311"/>
      <c r="N81" s="1312"/>
      <c r="O81" s="1312"/>
      <c r="P81" s="1312"/>
      <c r="Q81" s="1312"/>
      <c r="R81" s="1312"/>
      <c r="S81" s="1312"/>
      <c r="T81" s="1312"/>
      <c r="U81" s="1312"/>
      <c r="V81" s="1312"/>
      <c r="W81" s="1312"/>
      <c r="X81" s="1313"/>
      <c r="Y81" s="1264"/>
      <c r="Z81" s="1265"/>
      <c r="AA81" s="1266"/>
      <c r="AB81" s="1221"/>
      <c r="AC81" s="1209"/>
      <c r="AD81" s="1210"/>
      <c r="AE81" s="1225"/>
      <c r="AF81" s="1209"/>
      <c r="AG81" s="1209"/>
      <c r="AH81" s="1126"/>
      <c r="AI81" s="1314" t="str">
        <f>IF(AV79="","",IF(AV79=0.5,"仕事と家庭の両立支援あり",IF(AV79=0,"なし")))</f>
        <v>仕事と家庭の両立支援あり</v>
      </c>
      <c r="AJ81" s="1315"/>
      <c r="AK81" s="1164"/>
      <c r="AL81" s="1162" t="str">
        <f>IF(BB79="","",IF(BB79=0.5,"仕事と家庭の両立支援あり",IF(BB79=0,"なし")))</f>
        <v>仕事と家庭の両立支援あり</v>
      </c>
      <c r="AM81" s="1163"/>
      <c r="AN81" s="1260"/>
      <c r="AO81" s="288"/>
      <c r="AP81" s="288"/>
      <c r="AQ81" s="242"/>
      <c r="AR81" s="213"/>
      <c r="AS81" s="273"/>
      <c r="AT81" s="273"/>
      <c r="AU81" s="274"/>
      <c r="AV81" s="274"/>
      <c r="AW81" s="274"/>
      <c r="AX81" s="274"/>
      <c r="AY81" s="274"/>
      <c r="AZ81" s="274"/>
      <c r="BA81" s="274"/>
      <c r="BB81" s="274"/>
      <c r="BC81" s="274"/>
      <c r="BD81" s="274"/>
    </row>
    <row r="82" spans="2:56" s="205" customFormat="1" ht="13.5" customHeight="1">
      <c r="B82" s="1353"/>
      <c r="C82" s="1354"/>
      <c r="D82" s="1268" t="s">
        <v>278</v>
      </c>
      <c r="E82" s="1269"/>
      <c r="F82" s="1269"/>
      <c r="G82" s="1269"/>
      <c r="H82" s="1269"/>
      <c r="I82" s="1269"/>
      <c r="J82" s="1269"/>
      <c r="K82" s="1269"/>
      <c r="L82" s="1270"/>
      <c r="M82" s="1299" t="s">
        <v>279</v>
      </c>
      <c r="N82" s="1300"/>
      <c r="O82" s="1300"/>
      <c r="P82" s="1300"/>
      <c r="Q82" s="1300"/>
      <c r="R82" s="1300"/>
      <c r="S82" s="1300"/>
      <c r="T82" s="1300"/>
      <c r="U82" s="1300"/>
      <c r="V82" s="1300"/>
      <c r="W82" s="1300"/>
      <c r="X82" s="1301"/>
      <c r="Y82" s="1286">
        <v>0.5</v>
      </c>
      <c r="Z82" s="1287"/>
      <c r="AA82" s="1288"/>
      <c r="AB82" s="335"/>
      <c r="AC82" s="335"/>
      <c r="AD82" s="336"/>
      <c r="AE82" s="337"/>
      <c r="AF82" s="335"/>
      <c r="AG82" s="335"/>
      <c r="AH82" s="1096">
        <f>IF(AI87="","",IF(AI87="高年齢者継続雇用の取組あり",0.5,IF(AI87="なし",0,"")))</f>
        <v>0</v>
      </c>
      <c r="AI82" s="268" t="str">
        <f>IF(AI$6=0,"",AI$6)</f>
        <v>○○建設(株)</v>
      </c>
      <c r="AJ82" s="338" t="s">
        <v>97</v>
      </c>
      <c r="AK82" s="1069">
        <f>IF(AL87="","",IF(AL87="高年齢者継続雇用の取組あり",0.5,IF(AL87="なし",0,"")))</f>
        <v>0.5</v>
      </c>
      <c r="AL82" s="270" t="str">
        <f>IF(AL$6=0,"",AL$6)</f>
        <v/>
      </c>
      <c r="AM82" s="481" t="s">
        <v>280</v>
      </c>
      <c r="AN82" s="1260"/>
      <c r="AO82" s="288"/>
      <c r="AP82" s="288"/>
      <c r="AQ82" s="242">
        <v>0.5</v>
      </c>
      <c r="AR82" s="279" t="s">
        <v>280</v>
      </c>
      <c r="AS82" s="273"/>
      <c r="AT82" s="273"/>
      <c r="AU82" s="274"/>
      <c r="AV82" s="274">
        <f>IF(AJ82="","",IF(AJ82="高年齢者継続雇用の取組あり",0.5,IF(AJ82="なし",0)))</f>
        <v>0</v>
      </c>
      <c r="AW82" s="274"/>
      <c r="AX82" s="274"/>
      <c r="AY82" s="274" t="e">
        <f>IF(#REF!="","",IF(#REF!="高年齢者継続雇用の取組あり",0.5,IF(#REF!="なし",0)))</f>
        <v>#REF!</v>
      </c>
      <c r="AZ82" s="274"/>
      <c r="BA82" s="274"/>
      <c r="BB82" s="274">
        <f>IF(AM82="","",IF(AM82="高年齢者継続雇用の取組あり",0.5,IF(AM82="なし",0)))</f>
        <v>0.5</v>
      </c>
      <c r="BC82" s="274"/>
      <c r="BD82" s="274"/>
    </row>
    <row r="83" spans="2:56" s="205" customFormat="1" ht="13.5" customHeight="1">
      <c r="B83" s="1353"/>
      <c r="C83" s="1354"/>
      <c r="D83" s="1271"/>
      <c r="E83" s="1272"/>
      <c r="F83" s="1272"/>
      <c r="G83" s="1272"/>
      <c r="H83" s="1272"/>
      <c r="I83" s="1272"/>
      <c r="J83" s="1272"/>
      <c r="K83" s="1272"/>
      <c r="L83" s="1273"/>
      <c r="M83" s="1302"/>
      <c r="N83" s="1303"/>
      <c r="O83" s="1303"/>
      <c r="P83" s="1303"/>
      <c r="Q83" s="1303"/>
      <c r="R83" s="1303"/>
      <c r="S83" s="1303"/>
      <c r="T83" s="1303"/>
      <c r="U83" s="1303"/>
      <c r="V83" s="1303"/>
      <c r="W83" s="1303"/>
      <c r="X83" s="1304"/>
      <c r="Y83" s="1289"/>
      <c r="Z83" s="1290"/>
      <c r="AA83" s="1291"/>
      <c r="AB83" s="335"/>
      <c r="AC83" s="335"/>
      <c r="AD83" s="336"/>
      <c r="AE83" s="337"/>
      <c r="AF83" s="335"/>
      <c r="AG83" s="335"/>
      <c r="AH83" s="1097"/>
      <c r="AI83" s="275" t="str">
        <f>IF(AI$7=0,"",AI$7)</f>
        <v/>
      </c>
      <c r="AJ83" s="339"/>
      <c r="AK83" s="1070"/>
      <c r="AL83" s="277" t="str">
        <f>IF(AL$7=0,"",AL$7)</f>
        <v/>
      </c>
      <c r="AM83" s="484"/>
      <c r="AN83" s="1260"/>
      <c r="AO83" s="288"/>
      <c r="AP83" s="288"/>
      <c r="AQ83" s="242"/>
      <c r="AR83" s="283"/>
      <c r="AS83" s="273"/>
      <c r="AT83" s="273"/>
      <c r="AU83" s="274"/>
      <c r="AV83" s="274" t="str">
        <f>IF(AJ83="","",IF(AJ83="雇用実績あり",0.5,IF(AJ83="なし",0)))</f>
        <v/>
      </c>
      <c r="AW83" s="274"/>
      <c r="AX83" s="274"/>
      <c r="AY83" s="274" t="e">
        <f>IF(#REF!="","",IF(#REF!="高年齢者継続雇用の取組あり",0.5,IF(#REF!="なし",0)))</f>
        <v>#REF!</v>
      </c>
      <c r="AZ83" s="274"/>
      <c r="BA83" s="274"/>
      <c r="BB83" s="274" t="str">
        <f>IF(AM83="","",IF(AM83="高年齢者継続雇用の取組あり",0.5,IF(AM83="なし",0)))</f>
        <v/>
      </c>
      <c r="BC83" s="274"/>
      <c r="BD83" s="274"/>
    </row>
    <row r="84" spans="2:56" s="205" customFormat="1" ht="13.5" customHeight="1">
      <c r="B84" s="1353"/>
      <c r="C84" s="1354"/>
      <c r="D84" s="1271"/>
      <c r="E84" s="1272"/>
      <c r="F84" s="1272"/>
      <c r="G84" s="1272"/>
      <c r="H84" s="1272"/>
      <c r="I84" s="1272"/>
      <c r="J84" s="1272"/>
      <c r="K84" s="1272"/>
      <c r="L84" s="1273"/>
      <c r="M84" s="1305"/>
      <c r="N84" s="1306"/>
      <c r="O84" s="1306"/>
      <c r="P84" s="1306"/>
      <c r="Q84" s="1306"/>
      <c r="R84" s="1306"/>
      <c r="S84" s="1306"/>
      <c r="T84" s="1306"/>
      <c r="U84" s="1306"/>
      <c r="V84" s="1306"/>
      <c r="W84" s="1306"/>
      <c r="X84" s="1307"/>
      <c r="Y84" s="1292"/>
      <c r="Z84" s="1293"/>
      <c r="AA84" s="1294"/>
      <c r="AB84" s="335"/>
      <c r="AC84" s="335"/>
      <c r="AD84" s="336"/>
      <c r="AE84" s="337"/>
      <c r="AF84" s="335"/>
      <c r="AG84" s="335"/>
      <c r="AH84" s="1097"/>
      <c r="AI84" s="275" t="str">
        <f>IF(AI$8=0,"",AI$8)</f>
        <v/>
      </c>
      <c r="AJ84" s="339"/>
      <c r="AK84" s="1070"/>
      <c r="AL84" s="277" t="str">
        <f>IF(AL$8=0,"",AL$8)</f>
        <v/>
      </c>
      <c r="AM84" s="484"/>
      <c r="AN84" s="1260"/>
      <c r="AO84" s="288"/>
      <c r="AP84" s="288"/>
      <c r="AQ84" s="242">
        <v>0</v>
      </c>
      <c r="AR84" s="290" t="s">
        <v>53</v>
      </c>
      <c r="AS84" s="273"/>
      <c r="AT84" s="273"/>
      <c r="AU84" s="274"/>
      <c r="AV84" s="274" t="str">
        <f>IF(AJ84="","",IF(AJ84="雇用実績あり",0.5,IF(AJ84="なし",0)))</f>
        <v/>
      </c>
      <c r="AW84" s="274"/>
      <c r="AX84" s="274"/>
      <c r="AY84" s="274" t="e">
        <f>IF(#REF!="","",IF(#REF!="雇用実績あり",0.5,IF(#REF!="なし",0)))</f>
        <v>#REF!</v>
      </c>
      <c r="AZ84" s="274"/>
      <c r="BA84" s="274"/>
      <c r="BB84" s="274" t="str">
        <f>IF(AM84="","",IF(AM84="高年齢者継続雇用の取組あり",0.5,IF(AM84="なし",0)))</f>
        <v/>
      </c>
      <c r="BC84" s="274"/>
      <c r="BD84" s="274"/>
    </row>
    <row r="85" spans="2:56" s="205" customFormat="1" ht="13.5" customHeight="1">
      <c r="B85" s="1353"/>
      <c r="C85" s="1354"/>
      <c r="D85" s="1271"/>
      <c r="E85" s="1272"/>
      <c r="F85" s="1272"/>
      <c r="G85" s="1272"/>
      <c r="H85" s="1272"/>
      <c r="I85" s="1272"/>
      <c r="J85" s="1272"/>
      <c r="K85" s="1272"/>
      <c r="L85" s="1273"/>
      <c r="M85" s="1144" t="s">
        <v>53</v>
      </c>
      <c r="N85" s="1145"/>
      <c r="O85" s="1145"/>
      <c r="P85" s="1145"/>
      <c r="Q85" s="1145"/>
      <c r="R85" s="1145"/>
      <c r="S85" s="1145"/>
      <c r="T85" s="1145"/>
      <c r="U85" s="1145"/>
      <c r="V85" s="1145"/>
      <c r="W85" s="1145"/>
      <c r="X85" s="1146"/>
      <c r="Y85" s="1261">
        <v>0</v>
      </c>
      <c r="Z85" s="1262"/>
      <c r="AA85" s="1263"/>
      <c r="AB85" s="335"/>
      <c r="AC85" s="335"/>
      <c r="AD85" s="336"/>
      <c r="AE85" s="337"/>
      <c r="AF85" s="335"/>
      <c r="AG85" s="335"/>
      <c r="AH85" s="1097"/>
      <c r="AI85" s="275"/>
      <c r="AJ85" s="339"/>
      <c r="AK85" s="1070"/>
      <c r="AL85" s="317"/>
      <c r="AM85" s="318"/>
      <c r="AN85" s="1260"/>
      <c r="AO85" s="288"/>
      <c r="AP85" s="288"/>
      <c r="AQ85" s="242"/>
      <c r="AR85" s="213"/>
      <c r="AS85" s="273"/>
      <c r="AT85" s="273"/>
      <c r="AU85" s="274"/>
      <c r="AV85" s="274">
        <f>MAX(AV82:AV84)</f>
        <v>0</v>
      </c>
      <c r="AW85" s="274"/>
      <c r="AX85" s="274"/>
      <c r="AY85" s="274" t="e">
        <f>MAX(AY82:AY84)</f>
        <v>#REF!</v>
      </c>
      <c r="AZ85" s="274"/>
      <c r="BA85" s="274"/>
      <c r="BB85" s="274">
        <f>MAX(BB82:BB84)</f>
        <v>0.5</v>
      </c>
      <c r="BC85" s="274"/>
      <c r="BD85" s="274"/>
    </row>
    <row r="86" spans="2:56" s="205" customFormat="1" ht="13.5" customHeight="1">
      <c r="B86" s="1353"/>
      <c r="C86" s="1354"/>
      <c r="D86" s="1271"/>
      <c r="E86" s="1272"/>
      <c r="F86" s="1272"/>
      <c r="G86" s="1272"/>
      <c r="H86" s="1272"/>
      <c r="I86" s="1272"/>
      <c r="J86" s="1272"/>
      <c r="K86" s="1272"/>
      <c r="L86" s="1273"/>
      <c r="M86" s="1147"/>
      <c r="N86" s="1148"/>
      <c r="O86" s="1148"/>
      <c r="P86" s="1148"/>
      <c r="Q86" s="1148"/>
      <c r="R86" s="1148"/>
      <c r="S86" s="1148"/>
      <c r="T86" s="1148"/>
      <c r="U86" s="1148"/>
      <c r="V86" s="1148"/>
      <c r="W86" s="1148"/>
      <c r="X86" s="1149"/>
      <c r="Y86" s="1289"/>
      <c r="Z86" s="1290"/>
      <c r="AA86" s="1291"/>
      <c r="AB86" s="335"/>
      <c r="AC86" s="335"/>
      <c r="AD86" s="336"/>
      <c r="AE86" s="337"/>
      <c r="AF86" s="335"/>
      <c r="AG86" s="335"/>
      <c r="AH86" s="1097"/>
      <c r="AI86" s="284" t="s">
        <v>281</v>
      </c>
      <c r="AJ86" s="340"/>
      <c r="AK86" s="1070"/>
      <c r="AL86" s="319" t="s">
        <v>281</v>
      </c>
      <c r="AM86" s="320"/>
      <c r="AN86" s="1260"/>
      <c r="AO86" s="288"/>
      <c r="AP86" s="288"/>
      <c r="AQ86" s="242"/>
      <c r="AR86" s="213"/>
      <c r="AS86" s="273"/>
      <c r="AT86" s="273"/>
      <c r="AU86" s="274"/>
      <c r="AV86" s="274"/>
      <c r="AW86" s="274"/>
      <c r="AX86" s="274"/>
      <c r="AY86" s="274"/>
      <c r="AZ86" s="274"/>
      <c r="BA86" s="274"/>
      <c r="BB86" s="274"/>
      <c r="BC86" s="274"/>
      <c r="BD86" s="274"/>
    </row>
    <row r="87" spans="2:56" s="205" customFormat="1" ht="13.5" customHeight="1">
      <c r="B87" s="1353"/>
      <c r="C87" s="1354"/>
      <c r="D87" s="1274"/>
      <c r="E87" s="1275"/>
      <c r="F87" s="1275"/>
      <c r="G87" s="1275"/>
      <c r="H87" s="1275"/>
      <c r="I87" s="1275"/>
      <c r="J87" s="1275"/>
      <c r="K87" s="1275"/>
      <c r="L87" s="1276"/>
      <c r="M87" s="1150"/>
      <c r="N87" s="1151"/>
      <c r="O87" s="1151"/>
      <c r="P87" s="1151"/>
      <c r="Q87" s="1151"/>
      <c r="R87" s="1151"/>
      <c r="S87" s="1151"/>
      <c r="T87" s="1151"/>
      <c r="U87" s="1151"/>
      <c r="V87" s="1151"/>
      <c r="W87" s="1151"/>
      <c r="X87" s="1152"/>
      <c r="Y87" s="1264"/>
      <c r="Z87" s="1265"/>
      <c r="AA87" s="1266"/>
      <c r="AB87" s="341"/>
      <c r="AC87" s="341"/>
      <c r="AD87" s="342"/>
      <c r="AE87" s="343"/>
      <c r="AF87" s="341"/>
      <c r="AG87" s="341"/>
      <c r="AH87" s="1126"/>
      <c r="AI87" s="1295" t="str">
        <f>IF(AV85="","",IF(AV85=0.5,"高年齢者継続雇用の取組あり",IF(AV85=0,"なし")))</f>
        <v>なし</v>
      </c>
      <c r="AJ87" s="1296"/>
      <c r="AK87" s="1164"/>
      <c r="AL87" s="1297" t="str">
        <f>IF(BB85="","",IF(BB85=0.5,"高年齢者継続雇用の取組あり",IF(BB85=0,"なし")))</f>
        <v>高年齢者継続雇用の取組あり</v>
      </c>
      <c r="AM87" s="1298"/>
      <c r="AN87" s="1260"/>
      <c r="AO87" s="288"/>
      <c r="AP87" s="288"/>
      <c r="AQ87" s="242"/>
      <c r="AR87" s="213"/>
      <c r="AS87" s="273"/>
      <c r="AT87" s="273"/>
      <c r="AU87" s="274"/>
      <c r="AV87" s="274"/>
      <c r="AW87" s="274"/>
      <c r="AX87" s="274"/>
      <c r="AY87" s="274"/>
      <c r="AZ87" s="274"/>
      <c r="BA87" s="274"/>
      <c r="BB87" s="274"/>
      <c r="BC87" s="274"/>
      <c r="BD87" s="274"/>
    </row>
    <row r="88" spans="2:56" s="205" customFormat="1" ht="13.5" customHeight="1">
      <c r="B88" s="1353"/>
      <c r="C88" s="1354"/>
      <c r="D88" s="1268" t="s">
        <v>282</v>
      </c>
      <c r="E88" s="1269"/>
      <c r="F88" s="1269"/>
      <c r="G88" s="1269"/>
      <c r="H88" s="1269"/>
      <c r="I88" s="1269"/>
      <c r="J88" s="1269"/>
      <c r="K88" s="1269"/>
      <c r="L88" s="1270"/>
      <c r="M88" s="1277" t="s">
        <v>283</v>
      </c>
      <c r="N88" s="1278"/>
      <c r="O88" s="1278"/>
      <c r="P88" s="1278"/>
      <c r="Q88" s="1278"/>
      <c r="R88" s="1278"/>
      <c r="S88" s="1278"/>
      <c r="T88" s="1278"/>
      <c r="U88" s="1278"/>
      <c r="V88" s="1278"/>
      <c r="W88" s="1278"/>
      <c r="X88" s="1279"/>
      <c r="Y88" s="1286">
        <v>0.5</v>
      </c>
      <c r="Z88" s="1287"/>
      <c r="AA88" s="1288"/>
      <c r="AB88" s="335"/>
      <c r="AC88" s="335"/>
      <c r="AD88" s="336"/>
      <c r="AE88" s="337"/>
      <c r="AF88" s="335"/>
      <c r="AG88" s="335"/>
      <c r="AH88" s="1096">
        <f>IF(AI93="","",IF(AI93="女性の活躍支援の取組あり",0.5,IF(AI93="なし",0,"")))</f>
        <v>0.5</v>
      </c>
      <c r="AI88" s="268" t="str">
        <f>IF(AI$6=0,"",AI$6)</f>
        <v>○○建設(株)</v>
      </c>
      <c r="AJ88" s="338" t="s">
        <v>284</v>
      </c>
      <c r="AK88" s="1069">
        <f>IF(AL93="","",IF(AL93="女性の活躍支援の取組あり",0.5,IF(AL93="なし",0,"")))</f>
        <v>0.5</v>
      </c>
      <c r="AL88" s="270" t="str">
        <f>IF(AL$6=0,"",AL$6)</f>
        <v/>
      </c>
      <c r="AM88" s="481" t="s">
        <v>284</v>
      </c>
      <c r="AN88" s="1260"/>
      <c r="AO88" s="288"/>
      <c r="AP88" s="288"/>
      <c r="AQ88" s="242">
        <v>0.5</v>
      </c>
      <c r="AR88" s="330" t="s">
        <v>284</v>
      </c>
      <c r="AS88" s="273"/>
      <c r="AT88" s="273"/>
      <c r="AU88" s="274"/>
      <c r="AV88" s="273">
        <f>IF(AJ88="","",IF(AJ88="女性の活躍支援の取組あり",0.5,IF(AJ88="なし",0)))</f>
        <v>0.5</v>
      </c>
      <c r="AW88" s="273"/>
      <c r="AX88" s="274"/>
      <c r="AY88" s="273" t="e">
        <f>IF(#REF!="","",IF(#REF!="女性の活躍支援の取組あり",0.5,IF(#REF!="なし",0)))</f>
        <v>#REF!</v>
      </c>
      <c r="AZ88" s="273"/>
      <c r="BA88" s="274"/>
      <c r="BB88" s="273">
        <f>IF(AM88="","",IF(AM88="女性の活躍支援の取組あり",0.5,IF(AM88="なし",0)))</f>
        <v>0.5</v>
      </c>
      <c r="BC88" s="274"/>
      <c r="BD88" s="274"/>
    </row>
    <row r="89" spans="2:56" s="205" customFormat="1" ht="13.5" customHeight="1">
      <c r="B89" s="1353"/>
      <c r="C89" s="1354"/>
      <c r="D89" s="1271"/>
      <c r="E89" s="1272"/>
      <c r="F89" s="1272"/>
      <c r="G89" s="1272"/>
      <c r="H89" s="1272"/>
      <c r="I89" s="1272"/>
      <c r="J89" s="1272"/>
      <c r="K89" s="1272"/>
      <c r="L89" s="1273"/>
      <c r="M89" s="1280"/>
      <c r="N89" s="1281"/>
      <c r="O89" s="1281"/>
      <c r="P89" s="1281"/>
      <c r="Q89" s="1281"/>
      <c r="R89" s="1281"/>
      <c r="S89" s="1281"/>
      <c r="T89" s="1281"/>
      <c r="U89" s="1281"/>
      <c r="V89" s="1281"/>
      <c r="W89" s="1281"/>
      <c r="X89" s="1282"/>
      <c r="Y89" s="1289"/>
      <c r="Z89" s="1290"/>
      <c r="AA89" s="1291"/>
      <c r="AB89" s="335"/>
      <c r="AC89" s="335"/>
      <c r="AD89" s="336"/>
      <c r="AE89" s="337"/>
      <c r="AF89" s="335"/>
      <c r="AG89" s="335"/>
      <c r="AH89" s="1097"/>
      <c r="AI89" s="275" t="str">
        <f>IF(AI$7=0,"",AI$7)</f>
        <v/>
      </c>
      <c r="AJ89" s="339"/>
      <c r="AK89" s="1070"/>
      <c r="AL89" s="277" t="str">
        <f>IF(AL$7=0,"",AL$7)</f>
        <v/>
      </c>
      <c r="AM89" s="484"/>
      <c r="AN89" s="1260"/>
      <c r="AO89" s="288"/>
      <c r="AP89" s="288"/>
      <c r="AQ89" s="242"/>
      <c r="AR89" s="331"/>
      <c r="AS89" s="273"/>
      <c r="AT89" s="273"/>
      <c r="AU89" s="274"/>
      <c r="AV89" s="273"/>
      <c r="AW89" s="273"/>
      <c r="AX89" s="274"/>
      <c r="AY89" s="273" t="e">
        <f>IF(#REF!="","",IF(#REF!="女性の活躍支援の取組あり",0.5,IF(#REF!="なし",0)))</f>
        <v>#REF!</v>
      </c>
      <c r="AZ89" s="273"/>
      <c r="BA89" s="274"/>
      <c r="BB89" s="273" t="str">
        <f>IF(AM89="","",IF(AM89="女性の活躍支援の取組あり",0.5,IF(AM89="なし",0)))</f>
        <v/>
      </c>
      <c r="BC89" s="274"/>
      <c r="BD89" s="274"/>
    </row>
    <row r="90" spans="2:56" s="205" customFormat="1" ht="13.5" customHeight="1">
      <c r="B90" s="1353"/>
      <c r="C90" s="1354"/>
      <c r="D90" s="1271"/>
      <c r="E90" s="1272"/>
      <c r="F90" s="1272"/>
      <c r="G90" s="1272"/>
      <c r="H90" s="1272"/>
      <c r="I90" s="1272"/>
      <c r="J90" s="1272"/>
      <c r="K90" s="1272"/>
      <c r="L90" s="1273"/>
      <c r="M90" s="1280"/>
      <c r="N90" s="1281"/>
      <c r="O90" s="1281"/>
      <c r="P90" s="1281"/>
      <c r="Q90" s="1281"/>
      <c r="R90" s="1281"/>
      <c r="S90" s="1281"/>
      <c r="T90" s="1281"/>
      <c r="U90" s="1281"/>
      <c r="V90" s="1281"/>
      <c r="W90" s="1281"/>
      <c r="X90" s="1282"/>
      <c r="Y90" s="1289"/>
      <c r="Z90" s="1290"/>
      <c r="AA90" s="1291"/>
      <c r="AB90" s="335"/>
      <c r="AC90" s="335"/>
      <c r="AD90" s="336"/>
      <c r="AE90" s="337"/>
      <c r="AF90" s="335"/>
      <c r="AG90" s="335"/>
      <c r="AH90" s="1097"/>
      <c r="AI90" s="275" t="str">
        <f>IF(AI$8=0,"",AI$8)</f>
        <v/>
      </c>
      <c r="AJ90" s="339"/>
      <c r="AK90" s="1070"/>
      <c r="AL90" s="277" t="str">
        <f>IF(AL$8=0,"",AL$8)</f>
        <v/>
      </c>
      <c r="AM90" s="484"/>
      <c r="AN90" s="1260"/>
      <c r="AO90" s="288"/>
      <c r="AP90" s="288"/>
      <c r="AQ90" s="242"/>
      <c r="AR90" s="332"/>
      <c r="AS90" s="273"/>
      <c r="AT90" s="273"/>
      <c r="AU90" s="274"/>
      <c r="AV90" s="273" t="str">
        <f>IF(AJ90="","",IF(AJ90="なでしこ応援企業",0.5,IF(AJ90="一般事業主行動計画策定",0.25,IF(AJ90="なし",0))))</f>
        <v/>
      </c>
      <c r="AW90" s="273"/>
      <c r="AX90" s="274"/>
      <c r="AY90" s="273" t="e">
        <f>IF(#REF!="","",IF(#REF!="なでしこ応援企業",0.5,IF(#REF!="一般事業主行動計画策定",0.25,IF(#REF!="なし",0))))</f>
        <v>#REF!</v>
      </c>
      <c r="AZ90" s="273"/>
      <c r="BA90" s="274"/>
      <c r="BB90" s="273" t="str">
        <f>IF(AM90="","",IF(AM90="女性の活躍支援の取組あり",0.5,IF(AM90="なし",0)))</f>
        <v/>
      </c>
      <c r="BC90" s="274"/>
      <c r="BD90" s="274"/>
    </row>
    <row r="91" spans="2:56" s="205" customFormat="1" ht="13.5" customHeight="1">
      <c r="B91" s="1353"/>
      <c r="C91" s="1354"/>
      <c r="D91" s="1271"/>
      <c r="E91" s="1272"/>
      <c r="F91" s="1272"/>
      <c r="G91" s="1272"/>
      <c r="H91" s="1272"/>
      <c r="I91" s="1272"/>
      <c r="J91" s="1272"/>
      <c r="K91" s="1272"/>
      <c r="L91" s="1273"/>
      <c r="M91" s="1283"/>
      <c r="N91" s="1284"/>
      <c r="O91" s="1284"/>
      <c r="P91" s="1284"/>
      <c r="Q91" s="1284"/>
      <c r="R91" s="1284"/>
      <c r="S91" s="1284"/>
      <c r="T91" s="1284"/>
      <c r="U91" s="1284"/>
      <c r="V91" s="1284"/>
      <c r="W91" s="1284"/>
      <c r="X91" s="1285"/>
      <c r="Y91" s="1292"/>
      <c r="Z91" s="1293"/>
      <c r="AA91" s="1294"/>
      <c r="AB91" s="335"/>
      <c r="AC91" s="335"/>
      <c r="AD91" s="336"/>
      <c r="AE91" s="337"/>
      <c r="AF91" s="335"/>
      <c r="AG91" s="335"/>
      <c r="AH91" s="1097"/>
      <c r="AI91" s="275"/>
      <c r="AJ91" s="339"/>
      <c r="AK91" s="1070"/>
      <c r="AL91" s="317"/>
      <c r="AM91" s="318"/>
      <c r="AN91" s="1260"/>
      <c r="AO91" s="288"/>
      <c r="AP91" s="288"/>
      <c r="AQ91" s="242">
        <v>0</v>
      </c>
      <c r="AR91" s="333" t="s">
        <v>97</v>
      </c>
      <c r="AS91" s="273"/>
      <c r="AT91" s="273"/>
      <c r="AU91" s="274"/>
      <c r="AV91" s="273">
        <f>MAX(AV88:AV90)</f>
        <v>0.5</v>
      </c>
      <c r="AW91" s="274"/>
      <c r="AX91" s="274"/>
      <c r="AY91" s="273" t="e">
        <f>MAX(AY88:AY90)</f>
        <v>#REF!</v>
      </c>
      <c r="AZ91" s="274"/>
      <c r="BA91" s="274"/>
      <c r="BB91" s="273">
        <f>MAX(BB88:BB90)</f>
        <v>0.5</v>
      </c>
      <c r="BC91" s="274"/>
      <c r="BD91" s="274"/>
    </row>
    <row r="92" spans="2:56" s="205" customFormat="1" ht="13.5" customHeight="1">
      <c r="B92" s="1353"/>
      <c r="C92" s="1354"/>
      <c r="D92" s="1271"/>
      <c r="E92" s="1272"/>
      <c r="F92" s="1272"/>
      <c r="G92" s="1272"/>
      <c r="H92" s="1272"/>
      <c r="I92" s="1272"/>
      <c r="J92" s="1272"/>
      <c r="K92" s="1272"/>
      <c r="L92" s="1273"/>
      <c r="M92" s="1144" t="s">
        <v>53</v>
      </c>
      <c r="N92" s="1145"/>
      <c r="O92" s="1145"/>
      <c r="P92" s="1145"/>
      <c r="Q92" s="1145"/>
      <c r="R92" s="1145"/>
      <c r="S92" s="1145"/>
      <c r="T92" s="1145"/>
      <c r="U92" s="1145"/>
      <c r="V92" s="1145"/>
      <c r="W92" s="1145"/>
      <c r="X92" s="1146"/>
      <c r="Y92" s="1261">
        <v>0</v>
      </c>
      <c r="Z92" s="1262"/>
      <c r="AA92" s="1263"/>
      <c r="AB92" s="335"/>
      <c r="AC92" s="335"/>
      <c r="AD92" s="336"/>
      <c r="AE92" s="337"/>
      <c r="AF92" s="335"/>
      <c r="AG92" s="335"/>
      <c r="AH92" s="1097"/>
      <c r="AI92" s="284" t="s">
        <v>281</v>
      </c>
      <c r="AJ92" s="340"/>
      <c r="AK92" s="1070"/>
      <c r="AL92" s="319" t="s">
        <v>281</v>
      </c>
      <c r="AM92" s="320"/>
      <c r="AN92" s="1260"/>
      <c r="AO92" s="288"/>
      <c r="AP92" s="288"/>
      <c r="AQ92" s="242"/>
      <c r="AR92" s="213"/>
      <c r="AS92" s="273"/>
      <c r="AT92" s="273"/>
      <c r="AU92" s="274"/>
      <c r="AV92" s="274"/>
      <c r="AW92" s="274"/>
      <c r="AX92" s="274"/>
      <c r="AY92" s="274"/>
      <c r="AZ92" s="274"/>
      <c r="BA92" s="274"/>
      <c r="BB92" s="274"/>
      <c r="BC92" s="274"/>
      <c r="BD92" s="274"/>
    </row>
    <row r="93" spans="2:56" s="205" customFormat="1" ht="13.5" customHeight="1">
      <c r="B93" s="1353"/>
      <c r="C93" s="1354"/>
      <c r="D93" s="1274"/>
      <c r="E93" s="1275"/>
      <c r="F93" s="1275"/>
      <c r="G93" s="1275"/>
      <c r="H93" s="1275"/>
      <c r="I93" s="1275"/>
      <c r="J93" s="1275"/>
      <c r="K93" s="1275"/>
      <c r="L93" s="1276"/>
      <c r="M93" s="1150"/>
      <c r="N93" s="1151"/>
      <c r="O93" s="1151"/>
      <c r="P93" s="1151"/>
      <c r="Q93" s="1151"/>
      <c r="R93" s="1151"/>
      <c r="S93" s="1151"/>
      <c r="T93" s="1151"/>
      <c r="U93" s="1151"/>
      <c r="V93" s="1151"/>
      <c r="W93" s="1151"/>
      <c r="X93" s="1152"/>
      <c r="Y93" s="1264"/>
      <c r="Z93" s="1265"/>
      <c r="AA93" s="1266"/>
      <c r="AB93" s="335"/>
      <c r="AC93" s="335"/>
      <c r="AD93" s="336"/>
      <c r="AE93" s="337"/>
      <c r="AF93" s="335"/>
      <c r="AG93" s="335"/>
      <c r="AH93" s="1126"/>
      <c r="AI93" s="1160" t="str">
        <f>IF(AV91="","",IF(AV91=0.5,"女性の活躍支援の取組あり",IF(AV91=0,"なし")))</f>
        <v>女性の活躍支援の取組あり</v>
      </c>
      <c r="AJ93" s="1267"/>
      <c r="AK93" s="1164"/>
      <c r="AL93" s="1162" t="str">
        <f>IF(BB91="","",IF(BB91=0.5,"女性の活躍支援の取組あり",IF(BB91=0,"なし")))</f>
        <v>女性の活躍支援の取組あり</v>
      </c>
      <c r="AM93" s="1163"/>
      <c r="AN93" s="1260"/>
      <c r="AO93" s="288"/>
      <c r="AP93" s="288"/>
      <c r="AQ93" s="242"/>
      <c r="AR93" s="213"/>
      <c r="AS93" s="273"/>
      <c r="AT93" s="273"/>
      <c r="AU93" s="274"/>
      <c r="AV93" s="274"/>
      <c r="AW93" s="274"/>
      <c r="AX93" s="274"/>
      <c r="AY93" s="274"/>
      <c r="AZ93" s="274"/>
      <c r="BA93" s="274"/>
      <c r="BB93" s="274"/>
      <c r="BC93" s="274"/>
      <c r="BD93" s="274"/>
    </row>
    <row r="94" spans="2:56" s="205" customFormat="1" ht="13.9" customHeight="1">
      <c r="B94" s="1232" t="s">
        <v>285</v>
      </c>
      <c r="C94" s="1233"/>
      <c r="D94" s="1238" t="s">
        <v>286</v>
      </c>
      <c r="E94" s="1239"/>
      <c r="F94" s="1105" t="s">
        <v>287</v>
      </c>
      <c r="G94" s="1106"/>
      <c r="H94" s="1106"/>
      <c r="I94" s="1106"/>
      <c r="J94" s="1106"/>
      <c r="K94" s="1106"/>
      <c r="L94" s="1107"/>
      <c r="M94" s="1244" t="s">
        <v>288</v>
      </c>
      <c r="N94" s="1245"/>
      <c r="O94" s="1245"/>
      <c r="P94" s="1245"/>
      <c r="Q94" s="1245"/>
      <c r="R94" s="1245"/>
      <c r="S94" s="1245"/>
      <c r="T94" s="1245"/>
      <c r="U94" s="1245"/>
      <c r="V94" s="1245"/>
      <c r="W94" s="1245"/>
      <c r="X94" s="1246"/>
      <c r="Y94" s="1247">
        <v>1</v>
      </c>
      <c r="Z94" s="1248"/>
      <c r="AA94" s="1249"/>
      <c r="AB94" s="1219">
        <v>1.5</v>
      </c>
      <c r="AC94" s="1219"/>
      <c r="AD94" s="1253"/>
      <c r="AE94" s="1218">
        <v>5</v>
      </c>
      <c r="AF94" s="1219"/>
      <c r="AG94" s="1219"/>
      <c r="AH94" s="1191" t="s">
        <v>13</v>
      </c>
      <c r="AI94" s="268" t="str">
        <f>IF(AI$6=0,"",AI$6)</f>
        <v>○○建設(株)</v>
      </c>
      <c r="AJ94" s="325" t="s">
        <v>289</v>
      </c>
      <c r="AK94" s="1194" t="s">
        <v>13</v>
      </c>
      <c r="AL94" s="270" t="str">
        <f>IF(AL$6=0,"",AL$6)</f>
        <v/>
      </c>
      <c r="AM94" s="489" t="s">
        <v>290</v>
      </c>
      <c r="AN94" s="1220" t="s">
        <v>291</v>
      </c>
      <c r="AO94" s="271"/>
      <c r="AP94" s="271"/>
      <c r="AQ94" s="278">
        <v>1.5</v>
      </c>
      <c r="AR94" s="279" t="s">
        <v>292</v>
      </c>
      <c r="AS94" s="273"/>
      <c r="AT94" s="273"/>
      <c r="AU94" s="274"/>
      <c r="AV94" s="274"/>
      <c r="AW94" s="274"/>
      <c r="AX94" s="274"/>
      <c r="AY94" s="274"/>
      <c r="AZ94" s="274"/>
      <c r="BA94" s="274"/>
      <c r="BB94" s="274"/>
      <c r="BC94" s="274"/>
      <c r="BD94" s="274"/>
    </row>
    <row r="95" spans="2:56" s="205" customFormat="1" ht="13.9" customHeight="1">
      <c r="B95" s="1234"/>
      <c r="C95" s="1235"/>
      <c r="D95" s="1240"/>
      <c r="E95" s="1241"/>
      <c r="F95" s="1108"/>
      <c r="G95" s="1109"/>
      <c r="H95" s="1109"/>
      <c r="I95" s="1109"/>
      <c r="J95" s="1109"/>
      <c r="K95" s="1109"/>
      <c r="L95" s="1110"/>
      <c r="M95" s="1199"/>
      <c r="N95" s="1200"/>
      <c r="O95" s="1200"/>
      <c r="P95" s="1200"/>
      <c r="Q95" s="1200"/>
      <c r="R95" s="1200"/>
      <c r="S95" s="1200"/>
      <c r="T95" s="1200"/>
      <c r="U95" s="1200"/>
      <c r="V95" s="1200"/>
      <c r="W95" s="1200"/>
      <c r="X95" s="1201"/>
      <c r="Y95" s="1250"/>
      <c r="Z95" s="1251"/>
      <c r="AA95" s="1252"/>
      <c r="AB95" s="1221"/>
      <c r="AC95" s="1209"/>
      <c r="AD95" s="1210"/>
      <c r="AE95" s="1225"/>
      <c r="AF95" s="1209"/>
      <c r="AG95" s="1226"/>
      <c r="AH95" s="1192"/>
      <c r="AI95" s="275" t="str">
        <f>IF(AI$7=0,"",AI$7)</f>
        <v/>
      </c>
      <c r="AJ95" s="276"/>
      <c r="AK95" s="1195"/>
      <c r="AL95" s="277" t="str">
        <f>IF(AL$7=0,"",AL$7)</f>
        <v/>
      </c>
      <c r="AM95" s="484"/>
      <c r="AN95" s="1220"/>
      <c r="AO95" s="271"/>
      <c r="AP95" s="271"/>
      <c r="AQ95" s="278">
        <v>1</v>
      </c>
      <c r="AR95" s="283" t="s">
        <v>293</v>
      </c>
      <c r="AS95" s="273"/>
      <c r="AT95" s="273"/>
      <c r="AU95" s="274"/>
      <c r="AV95" s="274"/>
      <c r="AW95" s="274"/>
      <c r="AX95" s="274"/>
      <c r="AY95" s="274"/>
      <c r="AZ95" s="274"/>
      <c r="BA95" s="274"/>
      <c r="BB95" s="274"/>
      <c r="BC95" s="274"/>
      <c r="BD95" s="274"/>
    </row>
    <row r="96" spans="2:56" s="205" customFormat="1" ht="13.9" customHeight="1">
      <c r="B96" s="1234"/>
      <c r="C96" s="1235"/>
      <c r="D96" s="1240"/>
      <c r="E96" s="1241"/>
      <c r="F96" s="1108"/>
      <c r="G96" s="1109"/>
      <c r="H96" s="1109"/>
      <c r="I96" s="1109"/>
      <c r="J96" s="1109"/>
      <c r="K96" s="1109"/>
      <c r="L96" s="1110"/>
      <c r="M96" s="1254" t="s">
        <v>294</v>
      </c>
      <c r="N96" s="1255"/>
      <c r="O96" s="1255"/>
      <c r="P96" s="1255"/>
      <c r="Q96" s="1255"/>
      <c r="R96" s="1255"/>
      <c r="S96" s="1255"/>
      <c r="T96" s="1255"/>
      <c r="U96" s="1255"/>
      <c r="V96" s="1255"/>
      <c r="W96" s="1255"/>
      <c r="X96" s="1256"/>
      <c r="Y96" s="1250">
        <v>0.75</v>
      </c>
      <c r="Z96" s="1251"/>
      <c r="AA96" s="1252"/>
      <c r="AB96" s="1221"/>
      <c r="AC96" s="1209"/>
      <c r="AD96" s="1210"/>
      <c r="AE96" s="1225"/>
      <c r="AF96" s="1209"/>
      <c r="AG96" s="1226"/>
      <c r="AH96" s="1192"/>
      <c r="AI96" s="275" t="str">
        <f>IF(AI$8=0,"",AI$8)</f>
        <v/>
      </c>
      <c r="AJ96" s="344"/>
      <c r="AK96" s="1195"/>
      <c r="AL96" s="277" t="str">
        <f>IF(AL$8=0,"",AL$8)</f>
        <v/>
      </c>
      <c r="AM96" s="491"/>
      <c r="AN96" s="1220"/>
      <c r="AO96" s="271"/>
      <c r="AP96" s="271"/>
      <c r="AQ96" s="278">
        <v>0.5</v>
      </c>
      <c r="AR96" s="283" t="s">
        <v>295</v>
      </c>
      <c r="AS96" s="273"/>
      <c r="AT96" s="273"/>
      <c r="AU96" s="274"/>
      <c r="AV96" s="274"/>
      <c r="AW96" s="274"/>
      <c r="AX96" s="274"/>
      <c r="AY96" s="274"/>
      <c r="AZ96" s="274"/>
      <c r="BA96" s="274"/>
      <c r="BB96" s="274"/>
      <c r="BC96" s="274"/>
      <c r="BD96" s="274"/>
    </row>
    <row r="97" spans="2:62" s="205" customFormat="1" ht="9.75" customHeight="1">
      <c r="B97" s="1234"/>
      <c r="C97" s="1235"/>
      <c r="D97" s="1240"/>
      <c r="E97" s="1241"/>
      <c r="F97" s="1108"/>
      <c r="G97" s="1109"/>
      <c r="H97" s="1109"/>
      <c r="I97" s="1109"/>
      <c r="J97" s="1109"/>
      <c r="K97" s="1109"/>
      <c r="L97" s="1110"/>
      <c r="M97" s="1254"/>
      <c r="N97" s="1255"/>
      <c r="O97" s="1255"/>
      <c r="P97" s="1255"/>
      <c r="Q97" s="1255"/>
      <c r="R97" s="1255"/>
      <c r="S97" s="1255"/>
      <c r="T97" s="1255"/>
      <c r="U97" s="1255"/>
      <c r="V97" s="1255"/>
      <c r="W97" s="1255"/>
      <c r="X97" s="1256"/>
      <c r="Y97" s="1250"/>
      <c r="Z97" s="1251"/>
      <c r="AA97" s="1252"/>
      <c r="AB97" s="1221"/>
      <c r="AC97" s="1209"/>
      <c r="AD97" s="1210"/>
      <c r="AE97" s="1225"/>
      <c r="AF97" s="1209"/>
      <c r="AG97" s="1226"/>
      <c r="AH97" s="1192"/>
      <c r="AI97" s="275"/>
      <c r="AJ97" s="276"/>
      <c r="AK97" s="1195"/>
      <c r="AL97" s="275"/>
      <c r="AM97" s="345"/>
      <c r="AN97" s="1220"/>
      <c r="AO97" s="297"/>
      <c r="AP97" s="297"/>
      <c r="AQ97" s="278">
        <v>0</v>
      </c>
      <c r="AR97" s="283" t="s">
        <v>296</v>
      </c>
      <c r="AS97" s="273"/>
      <c r="AT97" s="273"/>
      <c r="AU97" s="274"/>
      <c r="AV97" s="274"/>
      <c r="AW97" s="274"/>
      <c r="AX97" s="274"/>
      <c r="AY97" s="274"/>
      <c r="AZ97" s="274"/>
      <c r="BA97" s="274"/>
      <c r="BB97" s="274"/>
      <c r="BC97" s="274"/>
      <c r="BD97" s="274"/>
    </row>
    <row r="98" spans="2:62" s="205" customFormat="1" ht="9.75" customHeight="1">
      <c r="B98" s="1234"/>
      <c r="C98" s="1235"/>
      <c r="D98" s="1240"/>
      <c r="E98" s="1241"/>
      <c r="F98" s="1108"/>
      <c r="G98" s="1109"/>
      <c r="H98" s="1109"/>
      <c r="I98" s="1109"/>
      <c r="J98" s="1109"/>
      <c r="K98" s="1109"/>
      <c r="L98" s="1110"/>
      <c r="M98" s="1254" t="s">
        <v>297</v>
      </c>
      <c r="N98" s="1255"/>
      <c r="O98" s="1255"/>
      <c r="P98" s="1255"/>
      <c r="Q98" s="1255"/>
      <c r="R98" s="1255"/>
      <c r="S98" s="1255"/>
      <c r="T98" s="1255"/>
      <c r="U98" s="1255"/>
      <c r="V98" s="1255"/>
      <c r="W98" s="1255"/>
      <c r="X98" s="1256"/>
      <c r="Y98" s="1250">
        <v>0.5</v>
      </c>
      <c r="Z98" s="1251"/>
      <c r="AA98" s="1252"/>
      <c r="AB98" s="1221"/>
      <c r="AC98" s="1209"/>
      <c r="AD98" s="1210"/>
      <c r="AE98" s="1225"/>
      <c r="AF98" s="1209"/>
      <c r="AG98" s="1226"/>
      <c r="AH98" s="1192"/>
      <c r="AI98" s="284" t="s">
        <v>225</v>
      </c>
      <c r="AJ98" s="285"/>
      <c r="AK98" s="1195"/>
      <c r="AL98" s="284" t="s">
        <v>225</v>
      </c>
      <c r="AM98" s="346"/>
      <c r="AN98" s="1220"/>
      <c r="AO98" s="288"/>
      <c r="AP98" s="288"/>
      <c r="AQ98" s="278"/>
      <c r="AR98" s="290"/>
      <c r="AS98" s="273"/>
      <c r="AT98" s="273"/>
      <c r="AU98" s="274"/>
      <c r="AV98" s="274"/>
      <c r="AW98" s="274"/>
      <c r="AX98" s="274"/>
      <c r="AY98" s="274"/>
      <c r="AZ98" s="274"/>
      <c r="BA98" s="274"/>
      <c r="BB98" s="274"/>
      <c r="BC98" s="274"/>
      <c r="BD98" s="274"/>
    </row>
    <row r="99" spans="2:62" s="205" customFormat="1" ht="9.75" customHeight="1">
      <c r="B99" s="1234"/>
      <c r="C99" s="1235"/>
      <c r="D99" s="1240"/>
      <c r="E99" s="1241"/>
      <c r="F99" s="1108"/>
      <c r="G99" s="1109"/>
      <c r="H99" s="1109"/>
      <c r="I99" s="1109"/>
      <c r="J99" s="1109"/>
      <c r="K99" s="1109"/>
      <c r="L99" s="1110"/>
      <c r="M99" s="1254"/>
      <c r="N99" s="1255"/>
      <c r="O99" s="1255"/>
      <c r="P99" s="1255"/>
      <c r="Q99" s="1255"/>
      <c r="R99" s="1255"/>
      <c r="S99" s="1255"/>
      <c r="T99" s="1255"/>
      <c r="U99" s="1255"/>
      <c r="V99" s="1255"/>
      <c r="W99" s="1255"/>
      <c r="X99" s="1256"/>
      <c r="Y99" s="1250"/>
      <c r="Z99" s="1251"/>
      <c r="AA99" s="1252"/>
      <c r="AB99" s="1221"/>
      <c r="AC99" s="1209"/>
      <c r="AD99" s="1210"/>
      <c r="AE99" s="1225"/>
      <c r="AF99" s="1209"/>
      <c r="AG99" s="1226"/>
      <c r="AH99" s="1192"/>
      <c r="AI99" s="1197"/>
      <c r="AJ99" s="1230"/>
      <c r="AK99" s="1195"/>
      <c r="AL99" s="1197"/>
      <c r="AM99" s="1231"/>
      <c r="AN99" s="1220"/>
      <c r="AO99" s="300"/>
      <c r="AP99" s="300"/>
      <c r="AQ99" s="278"/>
      <c r="AR99" s="213"/>
      <c r="AS99" s="273"/>
      <c r="AT99" s="273"/>
      <c r="AU99" s="274"/>
      <c r="AV99" s="274"/>
      <c r="AW99" s="274"/>
      <c r="AX99" s="274"/>
      <c r="AY99" s="274"/>
      <c r="AZ99" s="274"/>
      <c r="BA99" s="274"/>
      <c r="BB99" s="274"/>
      <c r="BC99" s="274"/>
      <c r="BD99" s="274"/>
    </row>
    <row r="100" spans="2:62" s="205" customFormat="1" ht="9.75" customHeight="1">
      <c r="B100" s="1234"/>
      <c r="C100" s="1235"/>
      <c r="D100" s="1240"/>
      <c r="E100" s="1241"/>
      <c r="F100" s="1108"/>
      <c r="G100" s="1109"/>
      <c r="H100" s="1109"/>
      <c r="I100" s="1109"/>
      <c r="J100" s="1109"/>
      <c r="K100" s="1109"/>
      <c r="L100" s="1110"/>
      <c r="M100" s="1199" t="s">
        <v>254</v>
      </c>
      <c r="N100" s="1200"/>
      <c r="O100" s="1200"/>
      <c r="P100" s="1200"/>
      <c r="Q100" s="1200"/>
      <c r="R100" s="1200"/>
      <c r="S100" s="1200"/>
      <c r="T100" s="1200"/>
      <c r="U100" s="1200"/>
      <c r="V100" s="1200"/>
      <c r="W100" s="1200"/>
      <c r="X100" s="1201"/>
      <c r="Y100" s="1123">
        <v>0</v>
      </c>
      <c r="Z100" s="1124"/>
      <c r="AA100" s="1125"/>
      <c r="AB100" s="1221"/>
      <c r="AC100" s="1209"/>
      <c r="AD100" s="1210"/>
      <c r="AE100" s="1225"/>
      <c r="AF100" s="1209"/>
      <c r="AG100" s="1226"/>
      <c r="AH100" s="1192"/>
      <c r="AI100" s="313"/>
      <c r="AJ100" s="285"/>
      <c r="AK100" s="1195"/>
      <c r="AL100" s="313"/>
      <c r="AM100" s="346"/>
      <c r="AN100" s="1220"/>
      <c r="AO100" s="288"/>
      <c r="AP100" s="288"/>
      <c r="AQ100" s="278"/>
      <c r="AR100" s="213"/>
      <c r="AS100" s="273"/>
      <c r="AT100" s="273"/>
      <c r="AU100" s="274"/>
      <c r="AV100" s="274"/>
      <c r="AW100" s="274"/>
      <c r="AX100" s="274"/>
      <c r="AY100" s="274"/>
      <c r="AZ100" s="274"/>
      <c r="BA100" s="274"/>
      <c r="BB100" s="274"/>
      <c r="BC100" s="274"/>
      <c r="BD100" s="274"/>
    </row>
    <row r="101" spans="2:62" s="205" customFormat="1" ht="9.75" customHeight="1">
      <c r="B101" s="1234"/>
      <c r="C101" s="1235"/>
      <c r="D101" s="1240"/>
      <c r="E101" s="1241"/>
      <c r="F101" s="1111"/>
      <c r="G101" s="1112"/>
      <c r="H101" s="1112"/>
      <c r="I101" s="1112"/>
      <c r="J101" s="1112"/>
      <c r="K101" s="1112"/>
      <c r="L101" s="1113"/>
      <c r="M101" s="1202"/>
      <c r="N101" s="1203"/>
      <c r="O101" s="1203"/>
      <c r="P101" s="1203"/>
      <c r="Q101" s="1203"/>
      <c r="R101" s="1203"/>
      <c r="S101" s="1203"/>
      <c r="T101" s="1203"/>
      <c r="U101" s="1203"/>
      <c r="V101" s="1203"/>
      <c r="W101" s="1203"/>
      <c r="X101" s="1204"/>
      <c r="Y101" s="1180"/>
      <c r="Z101" s="1181"/>
      <c r="AA101" s="1182"/>
      <c r="AB101" s="1222"/>
      <c r="AC101" s="1223"/>
      <c r="AD101" s="1224"/>
      <c r="AE101" s="1225"/>
      <c r="AF101" s="1209"/>
      <c r="AG101" s="1226"/>
      <c r="AH101" s="1193"/>
      <c r="AI101" s="315"/>
      <c r="AJ101" s="316"/>
      <c r="AK101" s="1196"/>
      <c r="AL101" s="323"/>
      <c r="AM101" s="324"/>
      <c r="AN101" s="1220"/>
      <c r="AO101" s="288"/>
      <c r="AP101" s="288"/>
      <c r="AQ101" s="278"/>
      <c r="AR101" s="213"/>
      <c r="AS101" s="273"/>
      <c r="AT101" s="273"/>
      <c r="AU101" s="274"/>
      <c r="AV101" s="274"/>
      <c r="AW101" s="274"/>
      <c r="AX101" s="274"/>
      <c r="AY101" s="274"/>
      <c r="AZ101" s="274"/>
      <c r="BA101" s="274"/>
      <c r="BB101" s="274"/>
      <c r="BC101" s="274"/>
      <c r="BD101" s="274"/>
    </row>
    <row r="102" spans="2:62" s="205" customFormat="1" ht="13.9" customHeight="1">
      <c r="B102" s="1234"/>
      <c r="C102" s="1235"/>
      <c r="D102" s="1240"/>
      <c r="E102" s="1241"/>
      <c r="F102" s="1105" t="s">
        <v>298</v>
      </c>
      <c r="G102" s="1106"/>
      <c r="H102" s="1106"/>
      <c r="I102" s="1106"/>
      <c r="J102" s="1106"/>
      <c r="K102" s="1106"/>
      <c r="L102" s="1107"/>
      <c r="M102" s="1205" t="s">
        <v>299</v>
      </c>
      <c r="N102" s="1206"/>
      <c r="O102" s="1206"/>
      <c r="P102" s="1206"/>
      <c r="Q102" s="1206"/>
      <c r="R102" s="1206"/>
      <c r="S102" s="1206"/>
      <c r="T102" s="1206"/>
      <c r="U102" s="1206"/>
      <c r="V102" s="1206"/>
      <c r="W102" s="1206"/>
      <c r="X102" s="1207"/>
      <c r="Y102" s="1092">
        <v>1</v>
      </c>
      <c r="Z102" s="1093"/>
      <c r="AA102" s="1208"/>
      <c r="AB102" s="1209">
        <v>1</v>
      </c>
      <c r="AC102" s="1209"/>
      <c r="AD102" s="1210"/>
      <c r="AE102" s="1225"/>
      <c r="AF102" s="1209"/>
      <c r="AG102" s="1226"/>
      <c r="AH102" s="1191">
        <v>0.75</v>
      </c>
      <c r="AI102" s="268" t="str">
        <f>IF(AI$6=0,"",AI$6)</f>
        <v>○○建設(株)</v>
      </c>
      <c r="AJ102" s="347" t="s">
        <v>300</v>
      </c>
      <c r="AK102" s="1194">
        <f>BB105</f>
        <v>0</v>
      </c>
      <c r="AL102" s="270" t="str">
        <f>IF(AL$6=0,"",AL$6)</f>
        <v/>
      </c>
      <c r="AM102" s="492" t="s">
        <v>301</v>
      </c>
      <c r="AN102" s="1257" t="s">
        <v>302</v>
      </c>
      <c r="AO102" s="271"/>
      <c r="AP102" s="271"/>
      <c r="AQ102" s="278">
        <v>1</v>
      </c>
      <c r="AR102" s="279" t="s">
        <v>303</v>
      </c>
      <c r="AS102" s="273"/>
      <c r="AT102" s="273"/>
      <c r="AU102" s="274"/>
      <c r="AV102" s="274"/>
      <c r="AW102" s="274"/>
      <c r="AX102" s="274"/>
      <c r="AY102" s="274"/>
      <c r="AZ102" s="274"/>
      <c r="BA102" s="274"/>
      <c r="BB102" s="273"/>
      <c r="BC102" s="274"/>
      <c r="BD102" s="274"/>
    </row>
    <row r="103" spans="2:62" s="205" customFormat="1" ht="13.9" customHeight="1">
      <c r="B103" s="1234"/>
      <c r="C103" s="1235"/>
      <c r="D103" s="1240"/>
      <c r="E103" s="1241"/>
      <c r="F103" s="1108"/>
      <c r="G103" s="1109"/>
      <c r="H103" s="1109"/>
      <c r="I103" s="1109"/>
      <c r="J103" s="1109"/>
      <c r="K103" s="1109"/>
      <c r="L103" s="1110"/>
      <c r="M103" s="1187"/>
      <c r="N103" s="1188"/>
      <c r="O103" s="1188"/>
      <c r="P103" s="1188"/>
      <c r="Q103" s="1188"/>
      <c r="R103" s="1188"/>
      <c r="S103" s="1188"/>
      <c r="T103" s="1188"/>
      <c r="U103" s="1188"/>
      <c r="V103" s="1188"/>
      <c r="W103" s="1188"/>
      <c r="X103" s="1189"/>
      <c r="Y103" s="1094"/>
      <c r="Z103" s="1095"/>
      <c r="AA103" s="1190"/>
      <c r="AB103" s="1221"/>
      <c r="AC103" s="1209"/>
      <c r="AD103" s="1210"/>
      <c r="AE103" s="1225"/>
      <c r="AF103" s="1209"/>
      <c r="AG103" s="1226"/>
      <c r="AH103" s="1192"/>
      <c r="AI103" s="275" t="str">
        <f>IF(AI$7=0,"",AI$7)</f>
        <v/>
      </c>
      <c r="AJ103" s="348"/>
      <c r="AK103" s="1195"/>
      <c r="AL103" s="277" t="str">
        <f>IF(AL$7=0,"",AL$7)</f>
        <v/>
      </c>
      <c r="AM103" s="493"/>
      <c r="AN103" s="1258"/>
      <c r="AO103" s="271"/>
      <c r="AP103" s="271"/>
      <c r="AQ103" s="278">
        <v>0.75</v>
      </c>
      <c r="AR103" s="283" t="s">
        <v>304</v>
      </c>
      <c r="AS103" s="273"/>
      <c r="AT103" s="273"/>
      <c r="AU103" s="274"/>
      <c r="AV103" s="274"/>
      <c r="AW103" s="274"/>
      <c r="AX103" s="274"/>
      <c r="AY103" s="274"/>
      <c r="AZ103" s="274"/>
      <c r="BA103" s="274"/>
      <c r="BB103" s="273"/>
      <c r="BC103" s="274"/>
      <c r="BD103" s="274"/>
    </row>
    <row r="104" spans="2:62" s="205" customFormat="1" ht="13.9" customHeight="1">
      <c r="B104" s="1234"/>
      <c r="C104" s="1235"/>
      <c r="D104" s="1240"/>
      <c r="E104" s="1241"/>
      <c r="F104" s="1108"/>
      <c r="G104" s="1109"/>
      <c r="H104" s="1109"/>
      <c r="I104" s="1109"/>
      <c r="J104" s="1109"/>
      <c r="K104" s="1109"/>
      <c r="L104" s="1110"/>
      <c r="M104" s="1144" t="s">
        <v>305</v>
      </c>
      <c r="N104" s="1145"/>
      <c r="O104" s="1148"/>
      <c r="P104" s="1148"/>
      <c r="Q104" s="1148"/>
      <c r="R104" s="1148"/>
      <c r="S104" s="1148"/>
      <c r="T104" s="1148"/>
      <c r="U104" s="1148"/>
      <c r="V104" s="1148"/>
      <c r="W104" s="1148"/>
      <c r="X104" s="1149"/>
      <c r="Y104" s="1153">
        <v>0.75</v>
      </c>
      <c r="Z104" s="1154"/>
      <c r="AA104" s="1155"/>
      <c r="AB104" s="1221"/>
      <c r="AC104" s="1209"/>
      <c r="AD104" s="1210"/>
      <c r="AE104" s="1225"/>
      <c r="AF104" s="1209"/>
      <c r="AG104" s="1226"/>
      <c r="AH104" s="1192"/>
      <c r="AI104" s="275" t="str">
        <f>IF(AI$8=0,"",AI$8)</f>
        <v/>
      </c>
      <c r="AJ104" s="349"/>
      <c r="AK104" s="1195"/>
      <c r="AL104" s="277" t="str">
        <f>IF(AL$8=0,"",AL$8)</f>
        <v/>
      </c>
      <c r="AM104" s="494"/>
      <c r="AN104" s="1258"/>
      <c r="AO104" s="271"/>
      <c r="AP104" s="271"/>
      <c r="AQ104" s="278">
        <v>0.5</v>
      </c>
      <c r="AR104" s="283" t="s">
        <v>306</v>
      </c>
      <c r="AS104" s="273"/>
      <c r="AT104" s="273"/>
      <c r="AU104" s="274"/>
      <c r="AV104" s="274"/>
      <c r="AW104" s="274"/>
      <c r="AX104" s="274"/>
      <c r="AY104" s="274"/>
      <c r="AZ104" s="274"/>
      <c r="BA104" s="274"/>
      <c r="BB104" s="273"/>
      <c r="BC104" s="274"/>
      <c r="BD104" s="274"/>
    </row>
    <row r="105" spans="2:62" s="205" customFormat="1" ht="13.9" customHeight="1">
      <c r="B105" s="1234"/>
      <c r="C105" s="1235"/>
      <c r="D105" s="1240"/>
      <c r="E105" s="1241"/>
      <c r="F105" s="1108"/>
      <c r="G105" s="1109"/>
      <c r="H105" s="1109"/>
      <c r="I105" s="1109"/>
      <c r="J105" s="1109"/>
      <c r="K105" s="1109"/>
      <c r="L105" s="1110"/>
      <c r="M105" s="1187"/>
      <c r="N105" s="1188"/>
      <c r="O105" s="1188"/>
      <c r="P105" s="1188"/>
      <c r="Q105" s="1188"/>
      <c r="R105" s="1188"/>
      <c r="S105" s="1188"/>
      <c r="T105" s="1188"/>
      <c r="U105" s="1188"/>
      <c r="V105" s="1188"/>
      <c r="W105" s="1188"/>
      <c r="X105" s="1189"/>
      <c r="Y105" s="1094"/>
      <c r="Z105" s="1095"/>
      <c r="AA105" s="1190"/>
      <c r="AB105" s="1221"/>
      <c r="AC105" s="1209"/>
      <c r="AD105" s="1210"/>
      <c r="AE105" s="1225"/>
      <c r="AF105" s="1209"/>
      <c r="AG105" s="1226"/>
      <c r="AH105" s="1192"/>
      <c r="AI105" s="275"/>
      <c r="AJ105" s="276"/>
      <c r="AK105" s="1195"/>
      <c r="AL105" s="281"/>
      <c r="AM105" s="350"/>
      <c r="AN105" s="1258"/>
      <c r="AO105" s="297"/>
      <c r="AP105" s="297"/>
      <c r="AQ105" s="278">
        <v>0.25</v>
      </c>
      <c r="AR105" s="283" t="s">
        <v>307</v>
      </c>
      <c r="AS105" s="273"/>
      <c r="AT105" s="273"/>
      <c r="AU105" s="274"/>
      <c r="AV105" s="274"/>
      <c r="AW105" s="274"/>
      <c r="AX105" s="274"/>
      <c r="AY105" s="274"/>
      <c r="AZ105" s="274"/>
      <c r="BA105" s="274"/>
      <c r="BB105" s="273">
        <f>IF(AL107="","",IF(AL107="3ヵ年度継続",1,IF(AL107="2ヵ年度継続",0.75,IF(AL107="継続していない複数年度",0.5,IF(AL107="単年度",0.25,IF(AL107="なし",0))))))</f>
        <v>0</v>
      </c>
      <c r="BC105" s="274"/>
      <c r="BD105" s="274"/>
    </row>
    <row r="106" spans="2:62" s="205" customFormat="1" ht="13.9" customHeight="1">
      <c r="B106" s="1234"/>
      <c r="C106" s="1235"/>
      <c r="D106" s="1240"/>
      <c r="E106" s="1241"/>
      <c r="F106" s="1108"/>
      <c r="G106" s="1109"/>
      <c r="H106" s="1109"/>
      <c r="I106" s="1109"/>
      <c r="J106" s="1109"/>
      <c r="K106" s="1109"/>
      <c r="L106" s="1110"/>
      <c r="M106" s="1144" t="s">
        <v>308</v>
      </c>
      <c r="N106" s="1145"/>
      <c r="O106" s="1145"/>
      <c r="P106" s="1145"/>
      <c r="Q106" s="1145"/>
      <c r="R106" s="1145"/>
      <c r="S106" s="1145"/>
      <c r="T106" s="1145"/>
      <c r="U106" s="1145"/>
      <c r="V106" s="1145"/>
      <c r="W106" s="1145"/>
      <c r="X106" s="1146"/>
      <c r="Y106" s="1153">
        <v>0.5</v>
      </c>
      <c r="Z106" s="1154"/>
      <c r="AA106" s="1155"/>
      <c r="AB106" s="1221"/>
      <c r="AC106" s="1209"/>
      <c r="AD106" s="1210"/>
      <c r="AE106" s="1225"/>
      <c r="AF106" s="1209"/>
      <c r="AG106" s="1226"/>
      <c r="AH106" s="1192"/>
      <c r="AI106" s="284" t="s">
        <v>225</v>
      </c>
      <c r="AJ106" s="285"/>
      <c r="AK106" s="1195"/>
      <c r="AL106" s="286" t="s">
        <v>225</v>
      </c>
      <c r="AM106" s="287"/>
      <c r="AN106" s="1258"/>
      <c r="AO106" s="288"/>
      <c r="AP106" s="288"/>
      <c r="AQ106" s="278"/>
      <c r="AR106" s="283"/>
      <c r="AS106" s="273"/>
      <c r="AT106" s="273"/>
      <c r="AU106" s="274"/>
      <c r="AV106" s="274"/>
      <c r="AW106" s="274"/>
      <c r="AX106" s="274"/>
      <c r="AY106" s="274"/>
      <c r="AZ106" s="274"/>
      <c r="BA106" s="274"/>
      <c r="BB106" s="274"/>
      <c r="BC106" s="274"/>
      <c r="BD106" s="274"/>
    </row>
    <row r="107" spans="2:62" s="205" customFormat="1" ht="13.9" customHeight="1">
      <c r="B107" s="1234"/>
      <c r="C107" s="1235"/>
      <c r="D107" s="1240"/>
      <c r="E107" s="1241"/>
      <c r="F107" s="1108"/>
      <c r="G107" s="1109"/>
      <c r="H107" s="1109"/>
      <c r="I107" s="1109"/>
      <c r="J107" s="1109"/>
      <c r="K107" s="1109"/>
      <c r="L107" s="1110"/>
      <c r="M107" s="1187"/>
      <c r="N107" s="1188"/>
      <c r="O107" s="1188"/>
      <c r="P107" s="1188"/>
      <c r="Q107" s="1188"/>
      <c r="R107" s="1188"/>
      <c r="S107" s="1188"/>
      <c r="T107" s="1188"/>
      <c r="U107" s="1188"/>
      <c r="V107" s="1188"/>
      <c r="W107" s="1188"/>
      <c r="X107" s="1189"/>
      <c r="Y107" s="1094"/>
      <c r="Z107" s="1095"/>
      <c r="AA107" s="1190"/>
      <c r="AB107" s="1221"/>
      <c r="AC107" s="1209"/>
      <c r="AD107" s="1210"/>
      <c r="AE107" s="1225"/>
      <c r="AF107" s="1209"/>
      <c r="AG107" s="1226"/>
      <c r="AH107" s="1192"/>
      <c r="AI107" s="1197" t="s">
        <v>304</v>
      </c>
      <c r="AJ107" s="1198"/>
      <c r="AK107" s="1195"/>
      <c r="AL107" s="1185" t="s">
        <v>97</v>
      </c>
      <c r="AM107" s="1186"/>
      <c r="AN107" s="1258"/>
      <c r="AO107" s="289"/>
      <c r="AP107" s="289"/>
      <c r="AQ107" s="278">
        <v>0</v>
      </c>
      <c r="AR107" s="290" t="s">
        <v>53</v>
      </c>
      <c r="AS107" s="273"/>
      <c r="AT107" s="273"/>
      <c r="AU107" s="274"/>
      <c r="AV107" s="274"/>
      <c r="AW107" s="274"/>
      <c r="AX107" s="274"/>
      <c r="AY107" s="274"/>
      <c r="AZ107" s="274"/>
      <c r="BA107" s="274"/>
      <c r="BB107" s="274"/>
      <c r="BC107" s="274"/>
      <c r="BD107" s="274"/>
      <c r="BJ107" s="334"/>
    </row>
    <row r="108" spans="2:62" s="205" customFormat="1" ht="9.75" customHeight="1">
      <c r="B108" s="1234"/>
      <c r="C108" s="1235"/>
      <c r="D108" s="1240"/>
      <c r="E108" s="1241"/>
      <c r="F108" s="1108"/>
      <c r="G108" s="1109"/>
      <c r="H108" s="1109"/>
      <c r="I108" s="1109"/>
      <c r="J108" s="1109"/>
      <c r="K108" s="1109"/>
      <c r="L108" s="1110"/>
      <c r="M108" s="1144" t="s">
        <v>309</v>
      </c>
      <c r="N108" s="1145"/>
      <c r="O108" s="1145"/>
      <c r="P108" s="1145"/>
      <c r="Q108" s="1145"/>
      <c r="R108" s="1145"/>
      <c r="S108" s="1145"/>
      <c r="T108" s="1145"/>
      <c r="U108" s="1145"/>
      <c r="V108" s="1145"/>
      <c r="W108" s="1145"/>
      <c r="X108" s="1146"/>
      <c r="Y108" s="1153">
        <v>0.25</v>
      </c>
      <c r="Z108" s="1154"/>
      <c r="AA108" s="1155"/>
      <c r="AB108" s="1221"/>
      <c r="AC108" s="1209"/>
      <c r="AD108" s="1210"/>
      <c r="AE108" s="1225"/>
      <c r="AF108" s="1209"/>
      <c r="AG108" s="1226"/>
      <c r="AH108" s="1192"/>
      <c r="AI108" s="313"/>
      <c r="AJ108" s="285"/>
      <c r="AK108" s="1195"/>
      <c r="AL108" s="351"/>
      <c r="AM108" s="287"/>
      <c r="AN108" s="1258"/>
      <c r="AO108" s="288"/>
      <c r="AP108" s="288"/>
      <c r="AQ108" s="278"/>
      <c r="AR108" s="213"/>
      <c r="AS108" s="273"/>
      <c r="AT108" s="273"/>
      <c r="AU108" s="274"/>
      <c r="AV108" s="274"/>
      <c r="AW108" s="274"/>
      <c r="AX108" s="274"/>
      <c r="AY108" s="274"/>
      <c r="AZ108" s="274"/>
      <c r="BA108" s="274"/>
      <c r="BB108" s="274"/>
      <c r="BC108" s="274"/>
      <c r="BD108" s="274"/>
    </row>
    <row r="109" spans="2:62" s="205" customFormat="1" ht="9.75" customHeight="1">
      <c r="B109" s="1234"/>
      <c r="C109" s="1235"/>
      <c r="D109" s="1240"/>
      <c r="E109" s="1241"/>
      <c r="F109" s="1108"/>
      <c r="G109" s="1109"/>
      <c r="H109" s="1109"/>
      <c r="I109" s="1109"/>
      <c r="J109" s="1109"/>
      <c r="K109" s="1109"/>
      <c r="L109" s="1110"/>
      <c r="M109" s="1187"/>
      <c r="N109" s="1188"/>
      <c r="O109" s="1188"/>
      <c r="P109" s="1188"/>
      <c r="Q109" s="1188"/>
      <c r="R109" s="1188"/>
      <c r="S109" s="1188"/>
      <c r="T109" s="1188"/>
      <c r="U109" s="1188"/>
      <c r="V109" s="1188"/>
      <c r="W109" s="1188"/>
      <c r="X109" s="1189"/>
      <c r="Y109" s="1094"/>
      <c r="Z109" s="1095"/>
      <c r="AA109" s="1190"/>
      <c r="AB109" s="1221"/>
      <c r="AC109" s="1209"/>
      <c r="AD109" s="1210"/>
      <c r="AE109" s="1225"/>
      <c r="AF109" s="1209"/>
      <c r="AG109" s="1226"/>
      <c r="AH109" s="1192"/>
      <c r="AI109" s="313"/>
      <c r="AJ109" s="285"/>
      <c r="AK109" s="1195"/>
      <c r="AL109" s="351"/>
      <c r="AM109" s="287"/>
      <c r="AN109" s="1258"/>
      <c r="AO109" s="288"/>
      <c r="AP109" s="288"/>
      <c r="AQ109" s="278"/>
      <c r="AR109" s="213"/>
      <c r="AS109" s="273"/>
      <c r="AT109" s="273"/>
      <c r="AU109" s="274"/>
      <c r="AV109" s="274"/>
      <c r="AW109" s="274"/>
      <c r="AX109" s="274"/>
      <c r="AY109" s="274"/>
      <c r="AZ109" s="274"/>
      <c r="BA109" s="274"/>
      <c r="BB109" s="274"/>
      <c r="BC109" s="274"/>
      <c r="BD109" s="274"/>
    </row>
    <row r="110" spans="2:62" s="205" customFormat="1" ht="9.75" customHeight="1">
      <c r="B110" s="1234"/>
      <c r="C110" s="1235"/>
      <c r="D110" s="1240"/>
      <c r="E110" s="1241"/>
      <c r="F110" s="1108"/>
      <c r="G110" s="1109"/>
      <c r="H110" s="1109"/>
      <c r="I110" s="1109"/>
      <c r="J110" s="1109"/>
      <c r="K110" s="1109"/>
      <c r="L110" s="1110"/>
      <c r="M110" s="1144" t="s">
        <v>53</v>
      </c>
      <c r="N110" s="1145"/>
      <c r="O110" s="1145"/>
      <c r="P110" s="1145"/>
      <c r="Q110" s="1145"/>
      <c r="R110" s="1145"/>
      <c r="S110" s="1145"/>
      <c r="T110" s="1145"/>
      <c r="U110" s="1145"/>
      <c r="V110" s="1145"/>
      <c r="W110" s="1145"/>
      <c r="X110" s="1146"/>
      <c r="Y110" s="1153">
        <v>0</v>
      </c>
      <c r="Z110" s="1154"/>
      <c r="AA110" s="1155"/>
      <c r="AB110" s="1221"/>
      <c r="AC110" s="1209"/>
      <c r="AD110" s="1210"/>
      <c r="AE110" s="1225"/>
      <c r="AF110" s="1209"/>
      <c r="AG110" s="1226"/>
      <c r="AH110" s="1192"/>
      <c r="AI110" s="313"/>
      <c r="AJ110" s="285"/>
      <c r="AK110" s="1195"/>
      <c r="AL110" s="351"/>
      <c r="AM110" s="287"/>
      <c r="AN110" s="1258"/>
      <c r="AO110" s="288"/>
      <c r="AP110" s="288"/>
      <c r="AQ110" s="278"/>
      <c r="AR110" s="213"/>
      <c r="AS110" s="273"/>
      <c r="AT110" s="273"/>
      <c r="AU110" s="274"/>
      <c r="AV110" s="274"/>
      <c r="AW110" s="274"/>
      <c r="AX110" s="274"/>
      <c r="AY110" s="274"/>
      <c r="AZ110" s="274"/>
      <c r="BA110" s="274"/>
      <c r="BB110" s="274"/>
      <c r="BC110" s="274"/>
      <c r="BD110" s="274"/>
    </row>
    <row r="111" spans="2:62" s="205" customFormat="1" ht="9.75" customHeight="1">
      <c r="B111" s="1234"/>
      <c r="C111" s="1235"/>
      <c r="D111" s="1240"/>
      <c r="E111" s="1241"/>
      <c r="F111" s="1111"/>
      <c r="G111" s="1112"/>
      <c r="H111" s="1112"/>
      <c r="I111" s="1112"/>
      <c r="J111" s="1112"/>
      <c r="K111" s="1112"/>
      <c r="L111" s="1113"/>
      <c r="M111" s="1150"/>
      <c r="N111" s="1151"/>
      <c r="O111" s="1151"/>
      <c r="P111" s="1151"/>
      <c r="Q111" s="1151"/>
      <c r="R111" s="1151"/>
      <c r="S111" s="1151"/>
      <c r="T111" s="1151"/>
      <c r="U111" s="1151"/>
      <c r="V111" s="1151"/>
      <c r="W111" s="1151"/>
      <c r="X111" s="1152"/>
      <c r="Y111" s="1157"/>
      <c r="Z111" s="1158"/>
      <c r="AA111" s="1159"/>
      <c r="AB111" s="1222"/>
      <c r="AC111" s="1223"/>
      <c r="AD111" s="1224"/>
      <c r="AE111" s="1225"/>
      <c r="AF111" s="1209"/>
      <c r="AG111" s="1226"/>
      <c r="AH111" s="1193"/>
      <c r="AI111" s="315"/>
      <c r="AJ111" s="316"/>
      <c r="AK111" s="1196"/>
      <c r="AL111" s="352"/>
      <c r="AM111" s="353"/>
      <c r="AN111" s="1259"/>
      <c r="AO111" s="288"/>
      <c r="AP111" s="288"/>
      <c r="AQ111" s="278"/>
      <c r="AR111" s="213"/>
      <c r="AS111" s="273"/>
      <c r="AT111" s="273"/>
      <c r="AU111" s="274"/>
      <c r="AV111" s="274"/>
      <c r="AW111" s="274"/>
      <c r="AX111" s="274"/>
      <c r="AY111" s="274"/>
      <c r="AZ111" s="274"/>
      <c r="BA111" s="274"/>
      <c r="BB111" s="274"/>
      <c r="BC111" s="274"/>
      <c r="BD111" s="274"/>
    </row>
    <row r="112" spans="2:62" s="205" customFormat="1" ht="13.9" customHeight="1">
      <c r="B112" s="1234"/>
      <c r="C112" s="1235"/>
      <c r="D112" s="1240"/>
      <c r="E112" s="1241"/>
      <c r="F112" s="1131" t="s">
        <v>310</v>
      </c>
      <c r="G112" s="1131"/>
      <c r="H112" s="1131"/>
      <c r="I112" s="1131"/>
      <c r="J112" s="1131"/>
      <c r="K112" s="1131"/>
      <c r="L112" s="1132"/>
      <c r="M112" s="1213" t="s">
        <v>311</v>
      </c>
      <c r="N112" s="1214"/>
      <c r="O112" s="1214"/>
      <c r="P112" s="1214"/>
      <c r="Q112" s="1214"/>
      <c r="R112" s="1214"/>
      <c r="S112" s="1214"/>
      <c r="T112" s="1214"/>
      <c r="U112" s="1214"/>
      <c r="V112" s="1214"/>
      <c r="W112" s="1214"/>
      <c r="X112" s="1215"/>
      <c r="Y112" s="1092">
        <v>0.5</v>
      </c>
      <c r="Z112" s="1093"/>
      <c r="AA112" s="1208"/>
      <c r="AB112" s="1210">
        <v>2</v>
      </c>
      <c r="AC112" s="1216"/>
      <c r="AD112" s="1217"/>
      <c r="AE112" s="1225"/>
      <c r="AF112" s="1209"/>
      <c r="AG112" s="1226"/>
      <c r="AH112" s="1096">
        <v>0.5</v>
      </c>
      <c r="AI112" s="268" t="str">
        <f>IF(AI$6=0,"",AI$6)</f>
        <v>○○建設(株)</v>
      </c>
      <c r="AJ112" s="269" t="s">
        <v>312</v>
      </c>
      <c r="AK112" s="1069">
        <f>AM116</f>
        <v>0</v>
      </c>
      <c r="AL112" s="270" t="str">
        <f>IF(AL$6=0,"",AL$6)</f>
        <v/>
      </c>
      <c r="AM112" s="489" t="s">
        <v>97</v>
      </c>
      <c r="AN112" s="1072" t="s">
        <v>481</v>
      </c>
      <c r="AO112" s="271"/>
      <c r="AP112" s="271"/>
      <c r="AQ112" s="278">
        <v>0.5</v>
      </c>
      <c r="AR112" s="279" t="s">
        <v>312</v>
      </c>
      <c r="AS112" s="291"/>
      <c r="AT112" s="273"/>
      <c r="AU112" s="274"/>
      <c r="AV112" s="291">
        <f>IF(AJ112="","",IF(AJ112="過去5年間に実績あり",0.5,IF(AJ112="なし",0)))</f>
        <v>0.5</v>
      </c>
      <c r="AW112" s="273"/>
      <c r="AX112" s="274"/>
      <c r="AY112" s="291" t="e">
        <f>IF(#REF!="","",IF(#REF!="過去5年間に実績あり",0.5,IF(#REF!="なし",0)))</f>
        <v>#REF!</v>
      </c>
      <c r="AZ112" s="273"/>
      <c r="BA112" s="274"/>
      <c r="BB112" s="291">
        <f>IF(AM112="","",IF(AM112="過去5年間に実績あり",0.5,IF(AM112="なし",0)))</f>
        <v>0</v>
      </c>
      <c r="BC112" s="273"/>
      <c r="BD112" s="274"/>
    </row>
    <row r="113" spans="2:56" s="205" customFormat="1" ht="13.9" customHeight="1">
      <c r="B113" s="1234"/>
      <c r="C113" s="1235"/>
      <c r="D113" s="1240"/>
      <c r="E113" s="1241"/>
      <c r="F113" s="1134"/>
      <c r="G113" s="1134"/>
      <c r="H113" s="1134"/>
      <c r="I113" s="1134"/>
      <c r="J113" s="1134"/>
      <c r="K113" s="1134"/>
      <c r="L113" s="1135"/>
      <c r="M113" s="1075"/>
      <c r="N113" s="1076"/>
      <c r="O113" s="1076"/>
      <c r="P113" s="1076"/>
      <c r="Q113" s="1076"/>
      <c r="R113" s="1076"/>
      <c r="S113" s="1076"/>
      <c r="T113" s="1076"/>
      <c r="U113" s="1076"/>
      <c r="V113" s="1076"/>
      <c r="W113" s="1076"/>
      <c r="X113" s="1077"/>
      <c r="Y113" s="1081"/>
      <c r="Z113" s="1082"/>
      <c r="AA113" s="1156"/>
      <c r="AB113" s="1139" t="s">
        <v>313</v>
      </c>
      <c r="AC113" s="1139"/>
      <c r="AD113" s="1140"/>
      <c r="AE113" s="1225"/>
      <c r="AF113" s="1209"/>
      <c r="AG113" s="1226"/>
      <c r="AH113" s="1097"/>
      <c r="AI113" s="275" t="str">
        <f>IF(AI$7=0,"",AI$7)</f>
        <v/>
      </c>
      <c r="AJ113" s="276"/>
      <c r="AK113" s="1070"/>
      <c r="AL113" s="277" t="str">
        <f>IF(AL$7=0,"",AL$7)</f>
        <v/>
      </c>
      <c r="AM113" s="490"/>
      <c r="AN113" s="1073"/>
      <c r="AO113" s="271"/>
      <c r="AP113" s="271"/>
      <c r="AQ113" s="278"/>
      <c r="AR113" s="283"/>
      <c r="AS113" s="291"/>
      <c r="AT113" s="273"/>
      <c r="AU113" s="274"/>
      <c r="AV113" s="291" t="str">
        <f>IF(AJ113="","",IF(AJ113="過去5年間に実績あり",0.5,IF(AJ113="なし",0)))</f>
        <v/>
      </c>
      <c r="AW113" s="273"/>
      <c r="AX113" s="274"/>
      <c r="AY113" s="291" t="e">
        <f>IF(#REF!="","",IF(#REF!="過去5年間に実績あり",0.5,IF(#REF!="なし",0)))</f>
        <v>#REF!</v>
      </c>
      <c r="AZ113" s="273"/>
      <c r="BA113" s="274"/>
      <c r="BB113" s="291" t="str">
        <f>IF(AM113="","",IF(AM113="過去5年間に実績あり",0.5,IF(AM113="なし",0)))</f>
        <v/>
      </c>
      <c r="BC113" s="273"/>
      <c r="BD113" s="274"/>
    </row>
    <row r="114" spans="2:56" s="205" customFormat="1" ht="13.9" customHeight="1">
      <c r="B114" s="1234"/>
      <c r="C114" s="1235"/>
      <c r="D114" s="1240"/>
      <c r="E114" s="1241"/>
      <c r="F114" s="1134"/>
      <c r="G114" s="1134"/>
      <c r="H114" s="1134"/>
      <c r="I114" s="1134"/>
      <c r="J114" s="1134"/>
      <c r="K114" s="1134"/>
      <c r="L114" s="1135"/>
      <c r="M114" s="1089"/>
      <c r="N114" s="1090"/>
      <c r="O114" s="1090"/>
      <c r="P114" s="1090"/>
      <c r="Q114" s="1090"/>
      <c r="R114" s="1090"/>
      <c r="S114" s="1090"/>
      <c r="T114" s="1090"/>
      <c r="U114" s="1090"/>
      <c r="V114" s="1090"/>
      <c r="W114" s="1090"/>
      <c r="X114" s="1091"/>
      <c r="Y114" s="1094"/>
      <c r="Z114" s="1095"/>
      <c r="AA114" s="1190"/>
      <c r="AB114" s="1141"/>
      <c r="AC114" s="1139"/>
      <c r="AD114" s="1140"/>
      <c r="AE114" s="1225"/>
      <c r="AF114" s="1209"/>
      <c r="AG114" s="1226"/>
      <c r="AH114" s="1097"/>
      <c r="AI114" s="275" t="str">
        <f>IF(AI$8=0,"",AI$8)</f>
        <v/>
      </c>
      <c r="AJ114" s="276"/>
      <c r="AK114" s="1070"/>
      <c r="AL114" s="277" t="str">
        <f>IF(AL$8=0,"",AL$8)</f>
        <v/>
      </c>
      <c r="AM114" s="490"/>
      <c r="AN114" s="1073"/>
      <c r="AO114" s="271"/>
      <c r="AP114" s="271"/>
      <c r="AQ114" s="278">
        <v>0</v>
      </c>
      <c r="AR114" s="290" t="s">
        <v>53</v>
      </c>
      <c r="AS114" s="291"/>
      <c r="AT114" s="273"/>
      <c r="AU114" s="274"/>
      <c r="AV114" s="291" t="str">
        <f>IF(AJ114="","",IF(AJ114="過去5年間に実績あり",0.5,IF(AJ114="なし",0)))</f>
        <v/>
      </c>
      <c r="AW114" s="273"/>
      <c r="AX114" s="274"/>
      <c r="AY114" s="291" t="e">
        <f>IF(#REF!="","",IF(#REF!="過去5年間に実績あり",0.5,IF(#REF!="なし",0)))</f>
        <v>#REF!</v>
      </c>
      <c r="AZ114" s="273"/>
      <c r="BA114" s="274"/>
      <c r="BB114" s="291" t="str">
        <f>IF(AM114="","",IF(AM114="過去5年間に実績あり",0.5,IF(AM114="なし",0)))</f>
        <v/>
      </c>
      <c r="BC114" s="273"/>
      <c r="BD114" s="274"/>
    </row>
    <row r="115" spans="2:56" s="205" customFormat="1" ht="13.9" customHeight="1">
      <c r="B115" s="1234"/>
      <c r="C115" s="1235"/>
      <c r="D115" s="1240"/>
      <c r="E115" s="1241"/>
      <c r="F115" s="1134"/>
      <c r="G115" s="1134"/>
      <c r="H115" s="1134"/>
      <c r="I115" s="1134"/>
      <c r="J115" s="1134"/>
      <c r="K115" s="1134"/>
      <c r="L115" s="1135"/>
      <c r="M115" s="1144" t="s">
        <v>53</v>
      </c>
      <c r="N115" s="1145"/>
      <c r="O115" s="1145"/>
      <c r="P115" s="1145"/>
      <c r="Q115" s="1145"/>
      <c r="R115" s="1145"/>
      <c r="S115" s="1145"/>
      <c r="T115" s="1145"/>
      <c r="U115" s="1145"/>
      <c r="V115" s="1145"/>
      <c r="W115" s="1145"/>
      <c r="X115" s="1146"/>
      <c r="Y115" s="1153">
        <v>0</v>
      </c>
      <c r="Z115" s="1154"/>
      <c r="AA115" s="1155"/>
      <c r="AB115" s="1141"/>
      <c r="AC115" s="1139"/>
      <c r="AD115" s="1140"/>
      <c r="AE115" s="1225"/>
      <c r="AF115" s="1209"/>
      <c r="AG115" s="1226"/>
      <c r="AH115" s="1097"/>
      <c r="AI115" s="275" t="s">
        <v>314</v>
      </c>
      <c r="AJ115" s="280">
        <v>43342</v>
      </c>
      <c r="AK115" s="1070"/>
      <c r="AL115" s="281" t="s">
        <v>314</v>
      </c>
      <c r="AM115" s="485"/>
      <c r="AN115" s="1073"/>
      <c r="AO115" s="282"/>
      <c r="AP115" s="282"/>
      <c r="AQ115" s="242"/>
      <c r="AR115" s="213"/>
      <c r="AS115" s="273"/>
      <c r="AT115" s="273"/>
      <c r="AU115" s="274"/>
      <c r="AV115" s="273">
        <f>MAX(AV112:AV114)</f>
        <v>0.5</v>
      </c>
      <c r="AW115" s="273"/>
      <c r="AX115" s="274"/>
      <c r="AY115" s="273" t="e">
        <f>MAX(AY112:AY114)</f>
        <v>#REF!</v>
      </c>
      <c r="AZ115" s="273"/>
      <c r="BA115" s="274"/>
      <c r="BB115" s="273">
        <f>MAX(BB112:BB114)</f>
        <v>0</v>
      </c>
      <c r="BC115" s="273"/>
      <c r="BD115" s="274"/>
    </row>
    <row r="116" spans="2:56" s="205" customFormat="1" ht="20.100000000000001" customHeight="1">
      <c r="B116" s="1234"/>
      <c r="C116" s="1235"/>
      <c r="D116" s="1240"/>
      <c r="E116" s="1241"/>
      <c r="F116" s="1134"/>
      <c r="G116" s="1134"/>
      <c r="H116" s="1134"/>
      <c r="I116" s="1134"/>
      <c r="J116" s="1134"/>
      <c r="K116" s="1134"/>
      <c r="L116" s="1135"/>
      <c r="M116" s="1147"/>
      <c r="N116" s="1148"/>
      <c r="O116" s="1148"/>
      <c r="P116" s="1148"/>
      <c r="Q116" s="1148"/>
      <c r="R116" s="1148"/>
      <c r="S116" s="1148"/>
      <c r="T116" s="1148"/>
      <c r="U116" s="1148"/>
      <c r="V116" s="1148"/>
      <c r="W116" s="1148"/>
      <c r="X116" s="1149"/>
      <c r="Y116" s="1081"/>
      <c r="Z116" s="1082"/>
      <c r="AA116" s="1156"/>
      <c r="AB116" s="1141"/>
      <c r="AC116" s="1139"/>
      <c r="AD116" s="1140"/>
      <c r="AE116" s="1225"/>
      <c r="AF116" s="1209"/>
      <c r="AG116" s="1226"/>
      <c r="AH116" s="1097"/>
      <c r="AI116" s="284" t="s">
        <v>225</v>
      </c>
      <c r="AJ116" s="328">
        <f>IF(AI117="","",IF(AI117="過去5年間に実績あり",0.5,IF(AI117="なし",0,"")))</f>
        <v>0.5</v>
      </c>
      <c r="AK116" s="1070"/>
      <c r="AL116" s="319" t="s">
        <v>225</v>
      </c>
      <c r="AM116" s="329">
        <f>IF(AL117="","",IF(AL117="過去5年間に実績あり",0.5,IF(AL117="なし",0,"")))</f>
        <v>0</v>
      </c>
      <c r="AN116" s="1073"/>
      <c r="AO116" s="354"/>
      <c r="AP116" s="354"/>
      <c r="AQ116" s="242"/>
      <c r="AR116" s="213"/>
      <c r="AS116" s="273"/>
      <c r="AT116" s="273"/>
      <c r="AU116" s="274"/>
      <c r="AV116" s="274"/>
      <c r="AW116" s="274"/>
      <c r="AX116" s="274"/>
      <c r="AY116" s="274"/>
      <c r="AZ116" s="274"/>
      <c r="BA116" s="274"/>
      <c r="BB116" s="274"/>
      <c r="BC116" s="274"/>
      <c r="BD116" s="274"/>
    </row>
    <row r="117" spans="2:56" s="205" customFormat="1" ht="13.9" customHeight="1">
      <c r="B117" s="1234"/>
      <c r="C117" s="1235"/>
      <c r="D117" s="1242"/>
      <c r="E117" s="1243"/>
      <c r="F117" s="1211"/>
      <c r="G117" s="1211"/>
      <c r="H117" s="1211"/>
      <c r="I117" s="1211"/>
      <c r="J117" s="1211"/>
      <c r="K117" s="1211"/>
      <c r="L117" s="1212"/>
      <c r="M117" s="1150"/>
      <c r="N117" s="1151"/>
      <c r="O117" s="1151"/>
      <c r="P117" s="1151"/>
      <c r="Q117" s="1151"/>
      <c r="R117" s="1151"/>
      <c r="S117" s="1151"/>
      <c r="T117" s="1151"/>
      <c r="U117" s="1151"/>
      <c r="V117" s="1151"/>
      <c r="W117" s="1151"/>
      <c r="X117" s="1152"/>
      <c r="Y117" s="1157"/>
      <c r="Z117" s="1158"/>
      <c r="AA117" s="1159"/>
      <c r="AB117" s="1141"/>
      <c r="AC117" s="1139"/>
      <c r="AD117" s="1140"/>
      <c r="AE117" s="1225"/>
      <c r="AF117" s="1209"/>
      <c r="AG117" s="1226"/>
      <c r="AH117" s="1126"/>
      <c r="AI117" s="1160" t="str">
        <f>IF(AV115="","",IF(AV115=0.5,"過去5年間に実績あり",IF(AV115=0,"なし")))</f>
        <v>過去5年間に実績あり</v>
      </c>
      <c r="AJ117" s="1161"/>
      <c r="AK117" s="1164"/>
      <c r="AL117" s="1162" t="str">
        <f>IF(BB115="","",IF(BB115=0.5,"過去5年間に実績あり",IF(BB115=0,"なし")))</f>
        <v>なし</v>
      </c>
      <c r="AM117" s="1163"/>
      <c r="AN117" s="1073"/>
      <c r="AO117" s="289"/>
      <c r="AP117" s="289"/>
      <c r="AQ117" s="242"/>
      <c r="AR117" s="213"/>
      <c r="AS117" s="273"/>
      <c r="AT117" s="273"/>
      <c r="AU117" s="274"/>
      <c r="AV117" s="274"/>
      <c r="AW117" s="274"/>
      <c r="AX117" s="274"/>
      <c r="AY117" s="274"/>
      <c r="AZ117" s="274"/>
      <c r="BA117" s="274"/>
      <c r="BB117" s="274"/>
      <c r="BC117" s="274"/>
      <c r="BD117" s="274"/>
    </row>
    <row r="118" spans="2:56" s="205" customFormat="1" ht="17.25" customHeight="1">
      <c r="B118" s="1234"/>
      <c r="C118" s="1235"/>
      <c r="D118" s="1099" t="s">
        <v>315</v>
      </c>
      <c r="E118" s="1100"/>
      <c r="F118" s="1105" t="s">
        <v>316</v>
      </c>
      <c r="G118" s="1106"/>
      <c r="H118" s="1106"/>
      <c r="I118" s="1106"/>
      <c r="J118" s="1106"/>
      <c r="K118" s="1106"/>
      <c r="L118" s="1107"/>
      <c r="M118" s="1114" t="s">
        <v>317</v>
      </c>
      <c r="N118" s="1115"/>
      <c r="O118" s="1115"/>
      <c r="P118" s="1115"/>
      <c r="Q118" s="1115"/>
      <c r="R118" s="1115"/>
      <c r="S118" s="1115"/>
      <c r="T118" s="1115"/>
      <c r="U118" s="1115"/>
      <c r="V118" s="1115"/>
      <c r="W118" s="1115"/>
      <c r="X118" s="1116"/>
      <c r="Y118" s="1120">
        <v>0.5</v>
      </c>
      <c r="Z118" s="1121"/>
      <c r="AA118" s="1122"/>
      <c r="AB118" s="1141"/>
      <c r="AC118" s="1139"/>
      <c r="AD118" s="1140"/>
      <c r="AE118" s="1225"/>
      <c r="AF118" s="1209"/>
      <c r="AG118" s="1226"/>
      <c r="AH118" s="1096"/>
      <c r="AI118" s="268"/>
      <c r="AJ118" s="306"/>
      <c r="AK118" s="1069" t="s">
        <v>13</v>
      </c>
      <c r="AL118" s="1165" t="s">
        <v>241</v>
      </c>
      <c r="AM118" s="1166"/>
      <c r="AN118" s="1072" t="s">
        <v>318</v>
      </c>
      <c r="AO118" s="297"/>
      <c r="AP118" s="297"/>
      <c r="AQ118" s="278">
        <v>0.5</v>
      </c>
      <c r="AR118" s="279" t="s">
        <v>319</v>
      </c>
      <c r="AS118" s="273"/>
      <c r="AT118" s="273"/>
      <c r="AU118" s="274"/>
      <c r="AV118" s="274"/>
      <c r="AW118" s="274"/>
      <c r="AX118" s="274"/>
      <c r="AY118" s="274"/>
      <c r="AZ118" s="274"/>
      <c r="BA118" s="274"/>
      <c r="BB118" s="274"/>
      <c r="BC118" s="274"/>
      <c r="BD118" s="274"/>
    </row>
    <row r="119" spans="2:56" s="205" customFormat="1" ht="17.25" customHeight="1">
      <c r="B119" s="1234"/>
      <c r="C119" s="1235"/>
      <c r="D119" s="1101"/>
      <c r="E119" s="1102"/>
      <c r="F119" s="1108"/>
      <c r="G119" s="1109"/>
      <c r="H119" s="1109"/>
      <c r="I119" s="1109"/>
      <c r="J119" s="1109"/>
      <c r="K119" s="1109"/>
      <c r="L119" s="1110"/>
      <c r="M119" s="1117"/>
      <c r="N119" s="1118"/>
      <c r="O119" s="1118"/>
      <c r="P119" s="1118"/>
      <c r="Q119" s="1118"/>
      <c r="R119" s="1118"/>
      <c r="S119" s="1118"/>
      <c r="T119" s="1118"/>
      <c r="U119" s="1118"/>
      <c r="V119" s="1118"/>
      <c r="W119" s="1118"/>
      <c r="X119" s="1119"/>
      <c r="Y119" s="1123"/>
      <c r="Z119" s="1124"/>
      <c r="AA119" s="1125"/>
      <c r="AB119" s="1141"/>
      <c r="AC119" s="1139"/>
      <c r="AD119" s="1140"/>
      <c r="AE119" s="1225"/>
      <c r="AF119" s="1209"/>
      <c r="AG119" s="1226"/>
      <c r="AH119" s="1097"/>
      <c r="AI119" s="275"/>
      <c r="AJ119" s="309"/>
      <c r="AK119" s="1070"/>
      <c r="AL119" s="1167"/>
      <c r="AM119" s="1168"/>
      <c r="AN119" s="1073"/>
      <c r="AO119" s="297"/>
      <c r="AP119" s="297"/>
      <c r="AQ119" s="278">
        <v>0.25</v>
      </c>
      <c r="AR119" s="283" t="s">
        <v>320</v>
      </c>
      <c r="AS119" s="273"/>
      <c r="AT119" s="273"/>
      <c r="AU119" s="274"/>
      <c r="AV119" s="274"/>
      <c r="AW119" s="274"/>
      <c r="AX119" s="274"/>
      <c r="AY119" s="274"/>
      <c r="AZ119" s="274"/>
      <c r="BA119" s="274"/>
      <c r="BB119" s="274"/>
      <c r="BC119" s="274"/>
      <c r="BD119" s="274"/>
    </row>
    <row r="120" spans="2:56" s="205" customFormat="1" ht="17.25" customHeight="1">
      <c r="B120" s="1234"/>
      <c r="C120" s="1235"/>
      <c r="D120" s="1101"/>
      <c r="E120" s="1102"/>
      <c r="F120" s="1108"/>
      <c r="G120" s="1109"/>
      <c r="H120" s="1109"/>
      <c r="I120" s="1109"/>
      <c r="J120" s="1109"/>
      <c r="K120" s="1109"/>
      <c r="L120" s="1110"/>
      <c r="M120" s="1171" t="s">
        <v>321</v>
      </c>
      <c r="N120" s="1172"/>
      <c r="O120" s="1172"/>
      <c r="P120" s="1172"/>
      <c r="Q120" s="1172"/>
      <c r="R120" s="1172"/>
      <c r="S120" s="1172"/>
      <c r="T120" s="1172"/>
      <c r="U120" s="1172"/>
      <c r="V120" s="1172"/>
      <c r="W120" s="1172"/>
      <c r="X120" s="1173"/>
      <c r="Y120" s="1123">
        <v>0.25</v>
      </c>
      <c r="Z120" s="1124"/>
      <c r="AA120" s="1125"/>
      <c r="AB120" s="1141"/>
      <c r="AC120" s="1139"/>
      <c r="AD120" s="1140"/>
      <c r="AE120" s="1225"/>
      <c r="AF120" s="1209"/>
      <c r="AG120" s="1226"/>
      <c r="AH120" s="1097"/>
      <c r="AI120" s="275"/>
      <c r="AJ120" s="312"/>
      <c r="AK120" s="1070"/>
      <c r="AL120" s="1167"/>
      <c r="AM120" s="1168"/>
      <c r="AN120" s="1073"/>
      <c r="AO120" s="297"/>
      <c r="AP120" s="297"/>
      <c r="AQ120" s="278"/>
      <c r="AR120" s="283"/>
      <c r="AS120" s="273"/>
      <c r="AT120" s="273"/>
      <c r="AU120" s="274"/>
      <c r="AV120" s="274"/>
      <c r="AW120" s="274"/>
      <c r="AX120" s="274"/>
      <c r="AY120" s="274"/>
      <c r="AZ120" s="274"/>
      <c r="BA120" s="274"/>
      <c r="BB120" s="274"/>
      <c r="BC120" s="274"/>
      <c r="BD120" s="274"/>
    </row>
    <row r="121" spans="2:56" s="205" customFormat="1" ht="17.25" customHeight="1">
      <c r="B121" s="1234"/>
      <c r="C121" s="1235"/>
      <c r="D121" s="1101"/>
      <c r="E121" s="1102"/>
      <c r="F121" s="1108"/>
      <c r="G121" s="1109"/>
      <c r="H121" s="1109"/>
      <c r="I121" s="1109"/>
      <c r="J121" s="1109"/>
      <c r="K121" s="1109"/>
      <c r="L121" s="1110"/>
      <c r="M121" s="1117"/>
      <c r="N121" s="1118"/>
      <c r="O121" s="1118"/>
      <c r="P121" s="1118"/>
      <c r="Q121" s="1118"/>
      <c r="R121" s="1118"/>
      <c r="S121" s="1118"/>
      <c r="T121" s="1118"/>
      <c r="U121" s="1118"/>
      <c r="V121" s="1118"/>
      <c r="W121" s="1118"/>
      <c r="X121" s="1119"/>
      <c r="Y121" s="1123"/>
      <c r="Z121" s="1124"/>
      <c r="AA121" s="1125"/>
      <c r="AB121" s="1141"/>
      <c r="AC121" s="1139"/>
      <c r="AD121" s="1140"/>
      <c r="AE121" s="1225"/>
      <c r="AF121" s="1209"/>
      <c r="AG121" s="1226"/>
      <c r="AH121" s="1097"/>
      <c r="AI121" s="275"/>
      <c r="AJ121" s="276"/>
      <c r="AK121" s="1070"/>
      <c r="AL121" s="1167"/>
      <c r="AM121" s="1168"/>
      <c r="AN121" s="1073"/>
      <c r="AO121" s="297"/>
      <c r="AP121" s="297"/>
      <c r="AQ121" s="278">
        <v>0</v>
      </c>
      <c r="AR121" s="290" t="s">
        <v>53</v>
      </c>
      <c r="AS121" s="273"/>
      <c r="AT121" s="273"/>
      <c r="AU121" s="274"/>
      <c r="AV121" s="274"/>
      <c r="AW121" s="274"/>
      <c r="AX121" s="274"/>
      <c r="AY121" s="274"/>
      <c r="AZ121" s="274"/>
      <c r="BA121" s="274"/>
      <c r="BB121" s="274"/>
      <c r="BC121" s="274"/>
      <c r="BD121" s="274"/>
    </row>
    <row r="122" spans="2:56" s="205" customFormat="1" ht="6.75" customHeight="1">
      <c r="B122" s="1234"/>
      <c r="C122" s="1235"/>
      <c r="D122" s="1101"/>
      <c r="E122" s="1102"/>
      <c r="F122" s="1108"/>
      <c r="G122" s="1109"/>
      <c r="H122" s="1109"/>
      <c r="I122" s="1109"/>
      <c r="J122" s="1109"/>
      <c r="K122" s="1109"/>
      <c r="L122" s="1110"/>
      <c r="M122" s="1174" t="s">
        <v>53</v>
      </c>
      <c r="N122" s="1175"/>
      <c r="O122" s="1175"/>
      <c r="P122" s="1175"/>
      <c r="Q122" s="1175"/>
      <c r="R122" s="1175"/>
      <c r="S122" s="1175"/>
      <c r="T122" s="1175"/>
      <c r="U122" s="1175"/>
      <c r="V122" s="1175"/>
      <c r="W122" s="1175"/>
      <c r="X122" s="1176"/>
      <c r="Y122" s="1123">
        <v>0</v>
      </c>
      <c r="Z122" s="1124"/>
      <c r="AA122" s="1125"/>
      <c r="AB122" s="1141"/>
      <c r="AC122" s="1139"/>
      <c r="AD122" s="1140"/>
      <c r="AE122" s="1225"/>
      <c r="AF122" s="1209"/>
      <c r="AG122" s="1226"/>
      <c r="AH122" s="1097"/>
      <c r="AI122" s="284"/>
      <c r="AJ122" s="328"/>
      <c r="AK122" s="1070"/>
      <c r="AL122" s="1167"/>
      <c r="AM122" s="1168"/>
      <c r="AN122" s="1073"/>
      <c r="AO122" s="354"/>
      <c r="AP122" s="354"/>
      <c r="AQ122" s="242"/>
      <c r="AR122" s="213"/>
      <c r="AS122" s="273"/>
      <c r="AT122" s="273"/>
      <c r="AU122" s="274"/>
      <c r="AV122" s="274"/>
      <c r="AW122" s="274"/>
      <c r="AX122" s="274"/>
      <c r="AY122" s="274"/>
      <c r="AZ122" s="274"/>
      <c r="BA122" s="274"/>
      <c r="BB122" s="274"/>
      <c r="BC122" s="274"/>
      <c r="BD122" s="274"/>
    </row>
    <row r="123" spans="2:56" s="205" customFormat="1" ht="6.75" customHeight="1" thickBot="1">
      <c r="B123" s="1234"/>
      <c r="C123" s="1235"/>
      <c r="D123" s="1103"/>
      <c r="E123" s="1104"/>
      <c r="F123" s="1111"/>
      <c r="G123" s="1112"/>
      <c r="H123" s="1112"/>
      <c r="I123" s="1112"/>
      <c r="J123" s="1112"/>
      <c r="K123" s="1112"/>
      <c r="L123" s="1113"/>
      <c r="M123" s="1177"/>
      <c r="N123" s="1178"/>
      <c r="O123" s="1178"/>
      <c r="P123" s="1178"/>
      <c r="Q123" s="1178"/>
      <c r="R123" s="1178"/>
      <c r="S123" s="1178"/>
      <c r="T123" s="1178"/>
      <c r="U123" s="1178"/>
      <c r="V123" s="1178"/>
      <c r="W123" s="1178"/>
      <c r="X123" s="1179"/>
      <c r="Y123" s="1180"/>
      <c r="Z123" s="1181"/>
      <c r="AA123" s="1182"/>
      <c r="AB123" s="1141"/>
      <c r="AC123" s="1139"/>
      <c r="AD123" s="1140"/>
      <c r="AE123" s="1225"/>
      <c r="AF123" s="1209"/>
      <c r="AG123" s="1226"/>
      <c r="AH123" s="1126"/>
      <c r="AI123" s="1183"/>
      <c r="AJ123" s="1184"/>
      <c r="AK123" s="1164"/>
      <c r="AL123" s="1169"/>
      <c r="AM123" s="1170"/>
      <c r="AN123" s="1073"/>
      <c r="AO123" s="300"/>
      <c r="AP123" s="300"/>
      <c r="AQ123" s="242"/>
      <c r="AR123" s="213"/>
      <c r="AS123" s="273"/>
      <c r="AT123" s="273"/>
      <c r="AU123" s="274"/>
      <c r="AV123" s="274"/>
      <c r="AW123" s="274"/>
      <c r="AX123" s="274"/>
      <c r="AY123" s="274"/>
      <c r="AZ123" s="274"/>
      <c r="BA123" s="274"/>
      <c r="BB123" s="274"/>
      <c r="BC123" s="274"/>
      <c r="BD123" s="274"/>
    </row>
    <row r="124" spans="2:56" s="205" customFormat="1" ht="13.9" customHeight="1">
      <c r="B124" s="1234"/>
      <c r="C124" s="1235"/>
      <c r="D124" s="1101" t="s">
        <v>322</v>
      </c>
      <c r="E124" s="1102"/>
      <c r="F124" s="1130" t="s">
        <v>323</v>
      </c>
      <c r="G124" s="1131"/>
      <c r="H124" s="1131"/>
      <c r="I124" s="1131"/>
      <c r="J124" s="1131"/>
      <c r="K124" s="1131"/>
      <c r="L124" s="1132"/>
      <c r="M124" s="1075" t="s">
        <v>324</v>
      </c>
      <c r="N124" s="1076"/>
      <c r="O124" s="1076"/>
      <c r="P124" s="1076"/>
      <c r="Q124" s="1076"/>
      <c r="R124" s="1076"/>
      <c r="S124" s="1076"/>
      <c r="T124" s="1076"/>
      <c r="U124" s="1076"/>
      <c r="V124" s="1076"/>
      <c r="W124" s="1076"/>
      <c r="X124" s="1077"/>
      <c r="Y124" s="1092">
        <v>0.5</v>
      </c>
      <c r="Z124" s="1093"/>
      <c r="AA124" s="1093"/>
      <c r="AB124" s="1139"/>
      <c r="AC124" s="1139"/>
      <c r="AD124" s="1140"/>
      <c r="AE124" s="1225"/>
      <c r="AF124" s="1209"/>
      <c r="AG124" s="1226"/>
      <c r="AH124" s="1096">
        <v>0.5</v>
      </c>
      <c r="AI124" s="268" t="str">
        <f>IF(AI$6=0,"",AI$6)</f>
        <v>○○建設(株)</v>
      </c>
      <c r="AJ124" s="269" t="s">
        <v>325</v>
      </c>
      <c r="AK124" s="1069">
        <f>BB127</f>
        <v>0.5</v>
      </c>
      <c r="AL124" s="270" t="str">
        <f>IF(AL$6=0,"",AL$6)</f>
        <v/>
      </c>
      <c r="AM124" s="495" t="s">
        <v>325</v>
      </c>
      <c r="AN124" s="1072" t="s">
        <v>326</v>
      </c>
      <c r="AO124" s="300"/>
      <c r="AP124" s="300"/>
      <c r="AQ124" s="355">
        <v>0.5</v>
      </c>
      <c r="AR124" s="330" t="s">
        <v>325</v>
      </c>
      <c r="AS124" s="273"/>
      <c r="AT124" s="273"/>
      <c r="AU124" s="274"/>
      <c r="AV124" s="274"/>
      <c r="AW124" s="274"/>
      <c r="AX124" s="274"/>
      <c r="AY124" s="274"/>
      <c r="AZ124" s="274"/>
      <c r="BA124" s="274"/>
      <c r="BB124" s="291">
        <f>IF(AM124="","",IF(AM124="該当する企業",0.5,IF(AM124="該当なし",0)))</f>
        <v>0.5</v>
      </c>
      <c r="BC124" s="274"/>
      <c r="BD124" s="274"/>
    </row>
    <row r="125" spans="2:56" s="205" customFormat="1" ht="13.9" customHeight="1">
      <c r="B125" s="1234"/>
      <c r="C125" s="1235"/>
      <c r="D125" s="1101"/>
      <c r="E125" s="1102"/>
      <c r="F125" s="1133"/>
      <c r="G125" s="1134"/>
      <c r="H125" s="1134"/>
      <c r="I125" s="1134"/>
      <c r="J125" s="1134"/>
      <c r="K125" s="1134"/>
      <c r="L125" s="1135"/>
      <c r="M125" s="1075"/>
      <c r="N125" s="1076"/>
      <c r="O125" s="1076"/>
      <c r="P125" s="1076"/>
      <c r="Q125" s="1076"/>
      <c r="R125" s="1076"/>
      <c r="S125" s="1076"/>
      <c r="T125" s="1076"/>
      <c r="U125" s="1076"/>
      <c r="V125" s="1076"/>
      <c r="W125" s="1076"/>
      <c r="X125" s="1077"/>
      <c r="Y125" s="1081"/>
      <c r="Z125" s="1082"/>
      <c r="AA125" s="1082"/>
      <c r="AB125" s="1139"/>
      <c r="AC125" s="1139"/>
      <c r="AD125" s="1140"/>
      <c r="AE125" s="1225"/>
      <c r="AF125" s="1209"/>
      <c r="AG125" s="1226"/>
      <c r="AH125" s="1097"/>
      <c r="AI125" s="275" t="str">
        <f>IF(AI$7=0,"",AI$7)</f>
        <v/>
      </c>
      <c r="AJ125" s="276"/>
      <c r="AK125" s="1070"/>
      <c r="AL125" s="277" t="str">
        <f>IF(AL$7=0,"",AL$7)</f>
        <v/>
      </c>
      <c r="AM125" s="484"/>
      <c r="AN125" s="1073"/>
      <c r="AO125" s="300"/>
      <c r="AP125" s="300"/>
      <c r="AQ125" s="355"/>
      <c r="AR125" s="283"/>
      <c r="AS125" s="273"/>
      <c r="AT125" s="273"/>
      <c r="AU125" s="274"/>
      <c r="AV125" s="274"/>
      <c r="AW125" s="274"/>
      <c r="AX125" s="274"/>
      <c r="AY125" s="274"/>
      <c r="AZ125" s="274"/>
      <c r="BA125" s="274"/>
      <c r="BB125" s="291" t="str">
        <f>IF(AM125="","",IF(AM125="該当する企業",0.5,IF(AM125="該当なし",0)))</f>
        <v/>
      </c>
      <c r="BC125" s="274"/>
      <c r="BD125" s="274"/>
    </row>
    <row r="126" spans="2:56" s="205" customFormat="1" ht="13.9" customHeight="1">
      <c r="B126" s="1234"/>
      <c r="C126" s="1235"/>
      <c r="D126" s="1101"/>
      <c r="E126" s="1102"/>
      <c r="F126" s="1133"/>
      <c r="G126" s="1134"/>
      <c r="H126" s="1134"/>
      <c r="I126" s="1134"/>
      <c r="J126" s="1134"/>
      <c r="K126" s="1134"/>
      <c r="L126" s="1135"/>
      <c r="M126" s="1089"/>
      <c r="N126" s="1090"/>
      <c r="O126" s="1090"/>
      <c r="P126" s="1090"/>
      <c r="Q126" s="1090"/>
      <c r="R126" s="1090"/>
      <c r="S126" s="1090"/>
      <c r="T126" s="1090"/>
      <c r="U126" s="1090"/>
      <c r="V126" s="1090"/>
      <c r="W126" s="1090"/>
      <c r="X126" s="1091"/>
      <c r="Y126" s="1094"/>
      <c r="Z126" s="1095"/>
      <c r="AA126" s="1095"/>
      <c r="AB126" s="1139"/>
      <c r="AC126" s="1139"/>
      <c r="AD126" s="1140"/>
      <c r="AE126" s="1225"/>
      <c r="AF126" s="1209"/>
      <c r="AG126" s="1226"/>
      <c r="AH126" s="1097"/>
      <c r="AI126" s="275" t="str">
        <f>IF(AI$8=0,"",AI$8)</f>
        <v/>
      </c>
      <c r="AJ126" s="276"/>
      <c r="AK126" s="1070"/>
      <c r="AL126" s="277" t="str">
        <f>IF(AL$8=0,"",AL$8)</f>
        <v/>
      </c>
      <c r="AM126" s="484"/>
      <c r="AN126" s="1073"/>
      <c r="AO126" s="300"/>
      <c r="AP126" s="300"/>
      <c r="AQ126" s="355">
        <v>0</v>
      </c>
      <c r="AR126" s="333" t="s">
        <v>327</v>
      </c>
      <c r="AS126" s="273"/>
      <c r="AT126" s="273"/>
      <c r="AU126" s="274"/>
      <c r="AV126" s="274"/>
      <c r="AW126" s="274"/>
      <c r="AX126" s="274"/>
      <c r="AY126" s="274"/>
      <c r="AZ126" s="274"/>
      <c r="BA126" s="274"/>
      <c r="BB126" s="291" t="str">
        <f>IF(AM126="","",IF(AM126="該当する企業",0.5,IF(AM126="該当なし",0)))</f>
        <v/>
      </c>
      <c r="BC126" s="274"/>
      <c r="BD126" s="274"/>
    </row>
    <row r="127" spans="2:56" s="205" customFormat="1" ht="10.5" customHeight="1">
      <c r="B127" s="1234"/>
      <c r="C127" s="1235"/>
      <c r="D127" s="1101"/>
      <c r="E127" s="1102"/>
      <c r="F127" s="1133"/>
      <c r="G127" s="1134"/>
      <c r="H127" s="1134"/>
      <c r="I127" s="1134"/>
      <c r="J127" s="1134"/>
      <c r="K127" s="1134"/>
      <c r="L127" s="1135"/>
      <c r="M127" s="1075" t="s">
        <v>327</v>
      </c>
      <c r="N127" s="1076"/>
      <c r="O127" s="1076"/>
      <c r="P127" s="1076"/>
      <c r="Q127" s="1076"/>
      <c r="R127" s="1076"/>
      <c r="S127" s="1076"/>
      <c r="T127" s="1076"/>
      <c r="U127" s="1076"/>
      <c r="V127" s="1076"/>
      <c r="W127" s="1076"/>
      <c r="X127" s="1077"/>
      <c r="Y127" s="1081">
        <v>0</v>
      </c>
      <c r="Z127" s="1082"/>
      <c r="AA127" s="1082"/>
      <c r="AB127" s="1139"/>
      <c r="AC127" s="1139"/>
      <c r="AD127" s="1140"/>
      <c r="AE127" s="1225"/>
      <c r="AF127" s="1209"/>
      <c r="AG127" s="1226"/>
      <c r="AH127" s="1097"/>
      <c r="AI127" s="356"/>
      <c r="AJ127" s="357"/>
      <c r="AK127" s="1070"/>
      <c r="AL127" s="356"/>
      <c r="AM127" s="358"/>
      <c r="AN127" s="1073"/>
      <c r="AO127" s="300"/>
      <c r="AP127" s="300"/>
      <c r="AQ127" s="242"/>
      <c r="AR127" s="213"/>
      <c r="AS127" s="273"/>
      <c r="AT127" s="273"/>
      <c r="AU127" s="274"/>
      <c r="AV127" s="274"/>
      <c r="AW127" s="274"/>
      <c r="AX127" s="274"/>
      <c r="AY127" s="274"/>
      <c r="AZ127" s="274"/>
      <c r="BA127" s="274"/>
      <c r="BB127" s="273">
        <f>MAX(BB124:BB126)</f>
        <v>0.5</v>
      </c>
      <c r="BC127" s="274"/>
      <c r="BD127" s="274"/>
    </row>
    <row r="128" spans="2:56" s="205" customFormat="1" ht="13.9" customHeight="1">
      <c r="B128" s="1234"/>
      <c r="C128" s="1235"/>
      <c r="D128" s="1101"/>
      <c r="E128" s="1102"/>
      <c r="F128" s="1133"/>
      <c r="G128" s="1134"/>
      <c r="H128" s="1134"/>
      <c r="I128" s="1134"/>
      <c r="J128" s="1134"/>
      <c r="K128" s="1134"/>
      <c r="L128" s="1135"/>
      <c r="M128" s="1075"/>
      <c r="N128" s="1076"/>
      <c r="O128" s="1076"/>
      <c r="P128" s="1076"/>
      <c r="Q128" s="1076"/>
      <c r="R128" s="1076"/>
      <c r="S128" s="1076"/>
      <c r="T128" s="1076"/>
      <c r="U128" s="1076"/>
      <c r="V128" s="1076"/>
      <c r="W128" s="1076"/>
      <c r="X128" s="1077"/>
      <c r="Y128" s="1081"/>
      <c r="Z128" s="1082"/>
      <c r="AA128" s="1082"/>
      <c r="AB128" s="1139"/>
      <c r="AC128" s="1139"/>
      <c r="AD128" s="1140"/>
      <c r="AE128" s="1225"/>
      <c r="AF128" s="1209"/>
      <c r="AG128" s="1226"/>
      <c r="AH128" s="1097"/>
      <c r="AI128" s="356"/>
      <c r="AJ128" s="357"/>
      <c r="AK128" s="1070"/>
      <c r="AL128" s="356"/>
      <c r="AM128" s="358"/>
      <c r="AN128" s="1073"/>
      <c r="AO128" s="300"/>
      <c r="AP128" s="300"/>
      <c r="AQ128" s="242"/>
      <c r="AR128" s="213"/>
      <c r="AS128" s="273"/>
      <c r="AT128" s="273"/>
      <c r="AU128" s="274"/>
      <c r="AV128" s="274"/>
      <c r="AW128" s="274"/>
      <c r="AX128" s="274"/>
      <c r="AY128" s="274"/>
      <c r="AZ128" s="274"/>
      <c r="BA128" s="274"/>
      <c r="BB128" s="274"/>
      <c r="BC128" s="274"/>
      <c r="BD128" s="274"/>
    </row>
    <row r="129" spans="1:126" s="205" customFormat="1" ht="13.9" customHeight="1" thickBot="1">
      <c r="B129" s="1236"/>
      <c r="C129" s="1237"/>
      <c r="D129" s="1128"/>
      <c r="E129" s="1129"/>
      <c r="F129" s="1136"/>
      <c r="G129" s="1137"/>
      <c r="H129" s="1137"/>
      <c r="I129" s="1137"/>
      <c r="J129" s="1137"/>
      <c r="K129" s="1137"/>
      <c r="L129" s="1138"/>
      <c r="M129" s="1078"/>
      <c r="N129" s="1079"/>
      <c r="O129" s="1079"/>
      <c r="P129" s="1079"/>
      <c r="Q129" s="1079"/>
      <c r="R129" s="1079"/>
      <c r="S129" s="1079"/>
      <c r="T129" s="1079"/>
      <c r="U129" s="1079"/>
      <c r="V129" s="1079"/>
      <c r="W129" s="1079"/>
      <c r="X129" s="1080"/>
      <c r="Y129" s="1083"/>
      <c r="Z129" s="1084"/>
      <c r="AA129" s="1084"/>
      <c r="AB129" s="1142"/>
      <c r="AC129" s="1142"/>
      <c r="AD129" s="1143"/>
      <c r="AE129" s="1227"/>
      <c r="AF129" s="1228"/>
      <c r="AG129" s="1229"/>
      <c r="AH129" s="1098"/>
      <c r="AI129" s="359"/>
      <c r="AJ129" s="360"/>
      <c r="AK129" s="1071"/>
      <c r="AL129" s="1085" t="str">
        <f>IF(BB127="","",IF(BB127=0.5,"該当する企業",IF(BB127=0,"該当なし")))</f>
        <v>該当する企業</v>
      </c>
      <c r="AM129" s="1086"/>
      <c r="AN129" s="1074"/>
      <c r="AO129" s="300"/>
      <c r="AP129" s="300"/>
      <c r="AQ129" s="242"/>
      <c r="AR129" s="213"/>
      <c r="AS129" s="273"/>
      <c r="AT129" s="273"/>
      <c r="AU129" s="274"/>
      <c r="AV129" s="274"/>
      <c r="AW129" s="274"/>
      <c r="AX129" s="274"/>
      <c r="AY129" s="274"/>
      <c r="AZ129" s="274"/>
      <c r="BA129" s="274"/>
      <c r="BB129" s="274"/>
      <c r="BC129" s="274"/>
      <c r="BD129" s="274"/>
    </row>
    <row r="130" spans="1:126" s="205" customFormat="1" ht="12" customHeight="1">
      <c r="A130" s="361"/>
      <c r="B130" s="362"/>
      <c r="C130" s="362"/>
      <c r="D130" s="361"/>
      <c r="E130" s="362"/>
      <c r="F130" s="362"/>
      <c r="G130" s="362"/>
      <c r="H130" s="362"/>
      <c r="I130" s="362"/>
      <c r="J130" s="362"/>
      <c r="K130" s="362"/>
      <c r="L130" s="362"/>
      <c r="M130" s="362"/>
      <c r="N130" s="362"/>
      <c r="O130" s="362"/>
      <c r="P130" s="362"/>
      <c r="Q130" s="362"/>
      <c r="R130" s="362"/>
      <c r="S130" s="362"/>
      <c r="T130" s="362"/>
      <c r="U130" s="361"/>
      <c r="V130" s="361"/>
      <c r="W130" s="361"/>
      <c r="X130" s="361"/>
      <c r="Y130" s="361"/>
      <c r="Z130" s="361"/>
      <c r="AA130" s="361"/>
      <c r="AB130" s="363"/>
      <c r="AC130" s="363"/>
      <c r="AD130" s="363"/>
      <c r="AE130" s="363"/>
      <c r="AF130" s="363"/>
      <c r="AG130" s="363"/>
      <c r="AH130" s="364"/>
      <c r="AI130" s="364"/>
      <c r="AJ130" s="365"/>
      <c r="AK130" s="364"/>
      <c r="AL130" s="364"/>
      <c r="AM130" s="365"/>
      <c r="AN130" s="366"/>
      <c r="AO130" s="366"/>
      <c r="AP130" s="366"/>
      <c r="AQ130" s="238"/>
      <c r="AR130" s="367"/>
      <c r="AS130" s="368"/>
      <c r="AT130" s="368"/>
      <c r="AU130" s="274"/>
      <c r="AV130" s="274"/>
      <c r="AW130" s="274"/>
      <c r="AX130" s="274"/>
      <c r="AY130" s="274"/>
      <c r="AZ130" s="274"/>
      <c r="BA130" s="274"/>
      <c r="BB130" s="274"/>
      <c r="BC130" s="274"/>
      <c r="BD130" s="274"/>
    </row>
    <row r="131" spans="1:126" ht="14.25" hidden="1">
      <c r="B131" s="370"/>
      <c r="C131" s="370"/>
      <c r="D131" s="370"/>
      <c r="E131" s="370"/>
      <c r="F131" s="370"/>
      <c r="G131" s="370"/>
      <c r="H131" s="370"/>
      <c r="I131" s="370"/>
      <c r="J131" s="370"/>
      <c r="K131" s="370"/>
      <c r="L131" s="370"/>
      <c r="M131" s="370"/>
      <c r="N131" s="370"/>
      <c r="O131" s="1087" t="s">
        <v>328</v>
      </c>
      <c r="P131" s="1088"/>
      <c r="Q131" s="1088"/>
      <c r="R131" s="1088"/>
      <c r="S131" s="1088">
        <f>K132</f>
        <v>0</v>
      </c>
      <c r="T131" s="1088"/>
      <c r="U131" s="1088"/>
      <c r="V131" s="1088"/>
      <c r="W131" s="1088"/>
      <c r="X131" s="370"/>
      <c r="Y131" s="370"/>
      <c r="Z131" s="370"/>
      <c r="AA131" s="370"/>
      <c r="AB131" s="371"/>
      <c r="AC131" s="371"/>
      <c r="AD131" s="371"/>
      <c r="AE131" s="371"/>
      <c r="AF131" s="371"/>
      <c r="AG131" s="371"/>
      <c r="AR131" s="374"/>
      <c r="AS131" s="368"/>
      <c r="AT131" s="368"/>
      <c r="AU131" s="368"/>
      <c r="AV131" s="368"/>
      <c r="AW131" s="368"/>
      <c r="AX131" s="368"/>
      <c r="AY131" s="368"/>
      <c r="AZ131" s="368"/>
      <c r="BA131" s="368"/>
      <c r="BB131" s="368"/>
      <c r="BC131" s="368"/>
      <c r="BD131" s="368"/>
    </row>
    <row r="132" spans="1:126" hidden="1">
      <c r="B132" s="1127" t="s">
        <v>329</v>
      </c>
      <c r="C132" s="1127"/>
      <c r="D132" s="1127"/>
      <c r="E132" s="1127"/>
      <c r="F132" s="375"/>
      <c r="G132" s="1061" t="s">
        <v>330</v>
      </c>
      <c r="H132" s="1062"/>
      <c r="I132" s="1062"/>
      <c r="J132" s="1062"/>
      <c r="K132" s="1062">
        <f>T2</f>
        <v>0</v>
      </c>
      <c r="L132" s="1062"/>
      <c r="M132" s="1062"/>
      <c r="N132" s="1063"/>
      <c r="O132" s="1087" t="s">
        <v>331</v>
      </c>
      <c r="P132" s="1088"/>
      <c r="Q132" s="1088"/>
      <c r="R132" s="1088"/>
      <c r="S132" s="1088" t="e">
        <f>VLOOKUP($K$132,$A$140:$C$161,3,FALSE)</f>
        <v>#N/A</v>
      </c>
      <c r="T132" s="1088"/>
      <c r="U132" s="1088"/>
      <c r="V132" s="1088"/>
      <c r="W132" s="1088"/>
      <c r="X132" s="375"/>
      <c r="Y132" s="375"/>
      <c r="Z132" s="375"/>
      <c r="AA132" s="375"/>
      <c r="AB132" s="371"/>
      <c r="AC132" s="371"/>
      <c r="AD132" s="371"/>
      <c r="AE132" s="371"/>
      <c r="AF132" s="371"/>
      <c r="AG132" s="371"/>
      <c r="AR132" s="374"/>
      <c r="AS132" s="368"/>
      <c r="AT132" s="368"/>
      <c r="AU132" s="368"/>
      <c r="AV132" s="368"/>
      <c r="AW132" s="368"/>
      <c r="AX132" s="368"/>
      <c r="AY132" s="368"/>
      <c r="AZ132" s="368"/>
      <c r="BA132" s="368"/>
      <c r="BB132" s="368"/>
      <c r="BC132" s="368"/>
      <c r="BD132" s="368"/>
    </row>
    <row r="133" spans="1:126" hidden="1">
      <c r="B133" s="376"/>
      <c r="C133" s="376"/>
      <c r="D133" s="376"/>
      <c r="E133" s="376"/>
      <c r="F133" s="375"/>
      <c r="G133" s="376"/>
      <c r="H133" s="376"/>
      <c r="I133" s="376"/>
      <c r="J133" s="376"/>
      <c r="K133" s="376"/>
      <c r="L133" s="376"/>
      <c r="M133" s="376"/>
      <c r="N133" s="376"/>
      <c r="O133" s="1058" t="s">
        <v>332</v>
      </c>
      <c r="P133" s="1059"/>
      <c r="Q133" s="1059"/>
      <c r="R133" s="1060"/>
      <c r="S133" s="1061" t="e">
        <f>VLOOKUP($K$132,$A$140:$R$161,4,FALSE)</f>
        <v>#N/A</v>
      </c>
      <c r="T133" s="1062"/>
      <c r="U133" s="1062"/>
      <c r="V133" s="1062"/>
      <c r="W133" s="1063"/>
      <c r="X133" s="375"/>
      <c r="Y133" s="375"/>
      <c r="Z133" s="375"/>
      <c r="AA133" s="375"/>
      <c r="AB133" s="371"/>
      <c r="AC133" s="371"/>
      <c r="AD133" s="371"/>
      <c r="AE133" s="371"/>
      <c r="AF133" s="371"/>
      <c r="AG133" s="371"/>
      <c r="AR133" s="374"/>
      <c r="AS133" s="368"/>
      <c r="AT133" s="368"/>
      <c r="AU133" s="368"/>
      <c r="AV133" s="368"/>
      <c r="AW133" s="368"/>
      <c r="AX133" s="368"/>
      <c r="AY133" s="368"/>
      <c r="AZ133" s="368"/>
      <c r="BA133" s="368"/>
      <c r="BB133" s="368"/>
      <c r="BC133" s="368"/>
      <c r="BD133" s="368"/>
    </row>
    <row r="134" spans="1:126" hidden="1">
      <c r="B134" s="376"/>
      <c r="C134" s="376"/>
      <c r="D134" s="376"/>
      <c r="E134" s="376"/>
      <c r="F134" s="375"/>
      <c r="G134" s="376"/>
      <c r="H134" s="376"/>
      <c r="I134" s="376"/>
      <c r="J134" s="376"/>
      <c r="K134" s="376"/>
      <c r="L134" s="376"/>
      <c r="M134" s="376"/>
      <c r="N134" s="376"/>
      <c r="O134" s="1058" t="s">
        <v>333</v>
      </c>
      <c r="P134" s="1059"/>
      <c r="Q134" s="1059"/>
      <c r="R134" s="1060"/>
      <c r="S134" s="1061" t="e">
        <f>VLOOKUP(K132,A140:I161,7,FALSE)</f>
        <v>#N/A</v>
      </c>
      <c r="T134" s="1062"/>
      <c r="U134" s="1062"/>
      <c r="V134" s="1062"/>
      <c r="W134" s="1063"/>
      <c r="X134" s="375"/>
      <c r="Y134" s="375"/>
      <c r="Z134" s="375"/>
      <c r="AA134" s="375"/>
      <c r="AB134" s="371"/>
      <c r="AC134" s="371"/>
      <c r="AD134" s="371"/>
      <c r="AE134" s="371"/>
      <c r="AF134" s="371"/>
      <c r="AG134" s="371"/>
      <c r="AR134" s="374"/>
      <c r="AS134" s="368"/>
      <c r="AT134" s="368"/>
      <c r="AU134" s="368"/>
      <c r="AV134" s="368"/>
      <c r="AW134" s="368"/>
      <c r="AX134" s="368"/>
      <c r="AY134" s="368"/>
      <c r="AZ134" s="368"/>
      <c r="BA134" s="368"/>
      <c r="BB134" s="368"/>
      <c r="BC134" s="368"/>
      <c r="BD134" s="368"/>
    </row>
    <row r="135" spans="1:126" hidden="1">
      <c r="B135" s="376"/>
      <c r="C135" s="376"/>
      <c r="D135" s="376"/>
      <c r="E135" s="376"/>
      <c r="F135" s="375"/>
      <c r="G135" s="376"/>
      <c r="H135" s="376"/>
      <c r="I135" s="376"/>
      <c r="J135" s="376"/>
      <c r="K135" s="376"/>
      <c r="L135" s="376"/>
      <c r="M135" s="376"/>
      <c r="N135" s="376"/>
      <c r="O135" s="1058" t="s">
        <v>334</v>
      </c>
      <c r="P135" s="1059"/>
      <c r="Q135" s="1059"/>
      <c r="R135" s="1060"/>
      <c r="S135" s="1061" t="e">
        <f>VLOOKUP(K132,A140:L161,10,FALSE)</f>
        <v>#N/A</v>
      </c>
      <c r="T135" s="1062"/>
      <c r="U135" s="1062"/>
      <c r="V135" s="1062"/>
      <c r="W135" s="1063"/>
      <c r="X135" s="375"/>
      <c r="Y135" s="375"/>
      <c r="Z135" s="375"/>
      <c r="AA135" s="375"/>
      <c r="AB135" s="371"/>
      <c r="AC135" s="371"/>
      <c r="AD135" s="371"/>
      <c r="AE135" s="371"/>
      <c r="AF135" s="371"/>
      <c r="AG135" s="371"/>
      <c r="AR135" s="374"/>
      <c r="AS135" s="368"/>
      <c r="AT135" s="368"/>
      <c r="AU135" s="368"/>
      <c r="AV135" s="368"/>
      <c r="AW135" s="368"/>
      <c r="AX135" s="368"/>
      <c r="AY135" s="368"/>
      <c r="AZ135" s="368"/>
      <c r="BA135" s="368"/>
      <c r="BB135" s="368"/>
      <c r="BC135" s="368"/>
      <c r="BD135" s="368"/>
    </row>
    <row r="136" spans="1:126" hidden="1">
      <c r="B136" s="376"/>
      <c r="C136" s="376"/>
      <c r="D136" s="376"/>
      <c r="E136" s="376"/>
      <c r="F136" s="375"/>
      <c r="G136" s="376"/>
      <c r="H136" s="376"/>
      <c r="I136" s="376"/>
      <c r="J136" s="376"/>
      <c r="K136" s="376"/>
      <c r="L136" s="376"/>
      <c r="M136" s="376"/>
      <c r="N136" s="376"/>
      <c r="O136" s="1058" t="s">
        <v>335</v>
      </c>
      <c r="P136" s="1059"/>
      <c r="Q136" s="1059"/>
      <c r="R136" s="1060"/>
      <c r="S136" s="1061" t="e">
        <f>VLOOKUP(K132,A140:O161,13,FALSE)</f>
        <v>#N/A</v>
      </c>
      <c r="T136" s="1062"/>
      <c r="U136" s="1062"/>
      <c r="V136" s="1062"/>
      <c r="W136" s="1063"/>
      <c r="X136" s="375"/>
      <c r="Y136" s="375"/>
      <c r="Z136" s="375"/>
      <c r="AA136" s="375"/>
      <c r="AB136" s="371"/>
      <c r="AC136" s="371"/>
      <c r="AD136" s="371"/>
      <c r="AE136" s="371"/>
      <c r="AF136" s="371"/>
      <c r="AG136" s="371"/>
      <c r="AR136" s="374"/>
      <c r="AS136" s="368"/>
      <c r="AT136" s="368"/>
      <c r="AU136" s="368"/>
      <c r="AV136" s="368"/>
      <c r="AW136" s="368"/>
      <c r="AX136" s="368"/>
      <c r="AY136" s="368"/>
      <c r="AZ136" s="368"/>
      <c r="BA136" s="368"/>
      <c r="BB136" s="368"/>
      <c r="BC136" s="368"/>
      <c r="BD136" s="368"/>
    </row>
    <row r="137" spans="1:126" hidden="1">
      <c r="B137" s="377"/>
      <c r="C137" s="377"/>
      <c r="D137" s="377"/>
      <c r="E137" s="377"/>
      <c r="F137" s="377"/>
      <c r="G137" s="377"/>
      <c r="H137" s="377"/>
      <c r="I137" s="377"/>
      <c r="J137" s="377"/>
      <c r="K137" s="377"/>
      <c r="L137" s="377"/>
      <c r="M137" s="377"/>
      <c r="N137" s="377"/>
      <c r="O137" s="1058" t="s">
        <v>336</v>
      </c>
      <c r="P137" s="1059"/>
      <c r="Q137" s="1059"/>
      <c r="R137" s="1060"/>
      <c r="S137" s="1061" t="e">
        <f>VLOOKUP(K132,A140:R161,16,FALSE)</f>
        <v>#N/A</v>
      </c>
      <c r="T137" s="1062"/>
      <c r="U137" s="1062"/>
      <c r="V137" s="1062"/>
      <c r="W137" s="1063"/>
      <c r="X137" s="377"/>
      <c r="Y137" s="377"/>
      <c r="Z137" s="377"/>
      <c r="AA137" s="377"/>
      <c r="AB137" s="371"/>
      <c r="AC137" s="371"/>
      <c r="AD137" s="371"/>
      <c r="AE137" s="371"/>
      <c r="AF137" s="371"/>
      <c r="AG137" s="371"/>
      <c r="AR137" s="374"/>
      <c r="AS137" s="368"/>
      <c r="AT137" s="368"/>
      <c r="AU137" s="368"/>
      <c r="AV137" s="368"/>
      <c r="AW137" s="368"/>
      <c r="AX137" s="368"/>
      <c r="AY137" s="368"/>
      <c r="AZ137" s="368"/>
      <c r="BA137" s="368"/>
      <c r="BB137" s="368"/>
      <c r="BC137" s="368"/>
      <c r="BD137" s="368"/>
    </row>
    <row r="138" spans="1:126" s="372" customFormat="1" hidden="1">
      <c r="A138" s="369"/>
      <c r="B138" s="369"/>
      <c r="C138" s="369"/>
      <c r="D138" s="369"/>
      <c r="E138" s="369"/>
      <c r="F138" s="369"/>
      <c r="G138" s="369"/>
      <c r="H138" s="369"/>
      <c r="I138" s="369"/>
      <c r="J138" s="369"/>
      <c r="K138" s="369"/>
      <c r="L138" s="369"/>
      <c r="M138" s="369"/>
      <c r="N138" s="369"/>
      <c r="O138" s="369"/>
      <c r="P138" s="369"/>
      <c r="Q138" s="369"/>
      <c r="R138" s="369"/>
      <c r="S138" s="1064" t="s">
        <v>53</v>
      </c>
      <c r="T138" s="1064"/>
      <c r="U138" s="1064"/>
      <c r="V138" s="1064"/>
      <c r="W138" s="1064"/>
      <c r="X138" s="369"/>
      <c r="Y138" s="369"/>
      <c r="Z138" s="369"/>
      <c r="AA138" s="369"/>
      <c r="AB138" s="371"/>
      <c r="AC138" s="371"/>
      <c r="AD138" s="371"/>
      <c r="AE138" s="371"/>
      <c r="AF138" s="371"/>
      <c r="AG138" s="371"/>
      <c r="AH138" s="372" t="s">
        <v>337</v>
      </c>
      <c r="AI138" s="372" t="s">
        <v>338</v>
      </c>
      <c r="AJ138" s="378" t="e">
        <f>IF(#REF!=$S131,0.5,0)</f>
        <v>#REF!</v>
      </c>
      <c r="AK138" s="372" t="s">
        <v>339</v>
      </c>
      <c r="AL138" s="372" t="s">
        <v>338</v>
      </c>
      <c r="AM138" s="378" t="e">
        <f>IF(#REF!=$S131,0.5,0)</f>
        <v>#REF!</v>
      </c>
      <c r="AQ138" s="373"/>
      <c r="AR138" s="374"/>
      <c r="AS138" s="368"/>
      <c r="AT138" s="368"/>
      <c r="AU138" s="368"/>
      <c r="AV138" s="368"/>
      <c r="AW138" s="368"/>
      <c r="AX138" s="368"/>
      <c r="AY138" s="368"/>
      <c r="AZ138" s="368"/>
      <c r="BA138" s="368"/>
      <c r="BB138" s="368"/>
      <c r="BC138" s="368"/>
      <c r="BD138" s="368"/>
      <c r="BE138" s="369"/>
      <c r="BF138" s="369"/>
      <c r="BG138" s="369"/>
      <c r="BH138" s="369"/>
      <c r="BI138" s="369"/>
      <c r="BJ138" s="369"/>
      <c r="BK138" s="369"/>
      <c r="BL138" s="369"/>
      <c r="BM138" s="369"/>
      <c r="BN138" s="369"/>
      <c r="BO138" s="369"/>
      <c r="BP138" s="369"/>
      <c r="BQ138" s="369"/>
      <c r="BR138" s="369"/>
      <c r="BS138" s="369"/>
      <c r="BT138" s="369"/>
      <c r="BU138" s="369"/>
      <c r="BV138" s="369"/>
      <c r="BW138" s="369"/>
      <c r="BX138" s="369"/>
      <c r="BY138" s="369"/>
      <c r="BZ138" s="369"/>
      <c r="CA138" s="369"/>
      <c r="CB138" s="369"/>
      <c r="CC138" s="369"/>
      <c r="CD138" s="369"/>
      <c r="CE138" s="369"/>
      <c r="CF138" s="369"/>
      <c r="CG138" s="369"/>
      <c r="CH138" s="369"/>
      <c r="CI138" s="369"/>
      <c r="CJ138" s="369"/>
      <c r="CK138" s="369"/>
      <c r="CL138" s="369"/>
      <c r="CM138" s="369"/>
      <c r="CN138" s="369"/>
      <c r="CO138" s="369"/>
      <c r="CP138" s="369"/>
      <c r="CQ138" s="369"/>
      <c r="CR138" s="369"/>
      <c r="CS138" s="369"/>
      <c r="CT138" s="369"/>
      <c r="CU138" s="369"/>
      <c r="CV138" s="369"/>
      <c r="CW138" s="369"/>
      <c r="CX138" s="369"/>
      <c r="CY138" s="369"/>
      <c r="CZ138" s="369"/>
      <c r="DA138" s="369"/>
      <c r="DB138" s="369"/>
      <c r="DC138" s="369"/>
      <c r="DD138" s="369"/>
      <c r="DE138" s="369"/>
      <c r="DF138" s="369"/>
      <c r="DG138" s="369"/>
      <c r="DH138" s="369"/>
      <c r="DI138" s="369"/>
      <c r="DJ138" s="369"/>
      <c r="DK138" s="369"/>
      <c r="DL138" s="369"/>
      <c r="DM138" s="369"/>
      <c r="DN138" s="369"/>
      <c r="DO138" s="369"/>
      <c r="DP138" s="369"/>
      <c r="DQ138" s="369"/>
      <c r="DR138" s="369"/>
      <c r="DS138" s="369"/>
      <c r="DT138" s="369"/>
      <c r="DU138" s="369"/>
      <c r="DV138" s="369"/>
    </row>
    <row r="139" spans="1:126" s="372" customFormat="1" ht="14.25" hidden="1" thickBot="1">
      <c r="A139" s="379" t="s">
        <v>340</v>
      </c>
      <c r="B139" s="380"/>
      <c r="C139" s="381" t="s">
        <v>341</v>
      </c>
      <c r="D139" s="382" t="s">
        <v>342</v>
      </c>
      <c r="E139" s="382"/>
      <c r="F139" s="383"/>
      <c r="G139" s="382" t="s">
        <v>343</v>
      </c>
      <c r="H139" s="382"/>
      <c r="I139" s="383"/>
      <c r="J139" s="382" t="s">
        <v>344</v>
      </c>
      <c r="K139" s="382"/>
      <c r="L139" s="383"/>
      <c r="M139" s="382" t="s">
        <v>345</v>
      </c>
      <c r="N139" s="382"/>
      <c r="O139" s="383"/>
      <c r="P139" s="382" t="s">
        <v>346</v>
      </c>
      <c r="Q139" s="382"/>
      <c r="R139" s="380"/>
      <c r="S139" s="369" t="s">
        <v>21</v>
      </c>
      <c r="T139" s="369"/>
      <c r="U139" s="369"/>
      <c r="V139" s="369"/>
      <c r="W139" s="369"/>
      <c r="X139" s="369"/>
      <c r="Y139" s="369"/>
      <c r="Z139" s="369"/>
      <c r="AA139" s="369"/>
      <c r="AB139" s="371"/>
      <c r="AC139" s="371"/>
      <c r="AD139" s="371"/>
      <c r="AE139" s="371"/>
      <c r="AF139" s="371"/>
      <c r="AG139" s="371"/>
      <c r="AI139" s="372" t="s">
        <v>347</v>
      </c>
      <c r="AJ139" s="378" t="e">
        <f>IF(#REF!=$S132,0.5,0)</f>
        <v>#REF!</v>
      </c>
      <c r="AL139" s="372" t="s">
        <v>347</v>
      </c>
      <c r="AM139" s="378" t="e">
        <f>IF(#REF!=$S132,0.5,0)</f>
        <v>#REF!</v>
      </c>
      <c r="AQ139" s="373"/>
      <c r="AR139" s="374"/>
      <c r="AS139" s="368"/>
      <c r="AT139" s="368"/>
      <c r="AU139" s="368"/>
      <c r="AV139" s="368"/>
      <c r="AW139" s="368"/>
      <c r="AX139" s="368"/>
      <c r="AY139" s="368"/>
      <c r="AZ139" s="368"/>
      <c r="BA139" s="368"/>
      <c r="BB139" s="368"/>
      <c r="BC139" s="368"/>
      <c r="BD139" s="368"/>
      <c r="BE139" s="369"/>
      <c r="BF139" s="369"/>
      <c r="BG139" s="369"/>
      <c r="BH139" s="369"/>
      <c r="BI139" s="369"/>
      <c r="BJ139" s="369"/>
      <c r="BK139" s="369"/>
      <c r="BL139" s="369"/>
      <c r="BM139" s="369"/>
      <c r="BN139" s="369"/>
      <c r="BO139" s="369"/>
      <c r="BP139" s="369"/>
      <c r="BQ139" s="369"/>
      <c r="BR139" s="369"/>
      <c r="BS139" s="369"/>
      <c r="BT139" s="369"/>
      <c r="BU139" s="369"/>
      <c r="BV139" s="369"/>
      <c r="BW139" s="369"/>
      <c r="BX139" s="369"/>
      <c r="BY139" s="369"/>
      <c r="BZ139" s="369"/>
      <c r="CA139" s="369"/>
      <c r="CB139" s="369"/>
      <c r="CC139" s="369"/>
      <c r="CD139" s="369"/>
      <c r="CE139" s="369"/>
      <c r="CF139" s="369"/>
      <c r="CG139" s="369"/>
      <c r="CH139" s="369"/>
      <c r="CI139" s="369"/>
      <c r="CJ139" s="369"/>
      <c r="CK139" s="369"/>
      <c r="CL139" s="369"/>
      <c r="CM139" s="369"/>
      <c r="CN139" s="369"/>
      <c r="CO139" s="369"/>
      <c r="CP139" s="369"/>
      <c r="CQ139" s="369"/>
      <c r="CR139" s="369"/>
      <c r="CS139" s="369"/>
      <c r="CT139" s="369"/>
      <c r="CU139" s="369"/>
      <c r="CV139" s="369"/>
      <c r="CW139" s="369"/>
      <c r="CX139" s="369"/>
      <c r="CY139" s="369"/>
      <c r="CZ139" s="369"/>
      <c r="DA139" s="369"/>
      <c r="DB139" s="369"/>
      <c r="DC139" s="369"/>
      <c r="DD139" s="369"/>
      <c r="DE139" s="369"/>
      <c r="DF139" s="369"/>
      <c r="DG139" s="369"/>
      <c r="DH139" s="369"/>
      <c r="DI139" s="369"/>
      <c r="DJ139" s="369"/>
      <c r="DK139" s="369"/>
      <c r="DL139" s="369"/>
      <c r="DM139" s="369"/>
      <c r="DN139" s="369"/>
      <c r="DO139" s="369"/>
      <c r="DP139" s="369"/>
      <c r="DQ139" s="369"/>
      <c r="DR139" s="369"/>
      <c r="DS139" s="369"/>
      <c r="DT139" s="369"/>
      <c r="DU139" s="369"/>
      <c r="DV139" s="369"/>
    </row>
    <row r="140" spans="1:126" s="372" customFormat="1" hidden="1">
      <c r="A140" s="384" t="s">
        <v>348</v>
      </c>
      <c r="B140" s="385"/>
      <c r="C140" s="386" t="s">
        <v>349</v>
      </c>
      <c r="D140" s="1065" t="s">
        <v>350</v>
      </c>
      <c r="E140" s="1066"/>
      <c r="F140" s="1067"/>
      <c r="G140" s="1065"/>
      <c r="H140" s="1066"/>
      <c r="I140" s="1067"/>
      <c r="J140" s="1065"/>
      <c r="K140" s="1066"/>
      <c r="L140" s="1067"/>
      <c r="M140" s="1065"/>
      <c r="N140" s="1066"/>
      <c r="O140" s="1067"/>
      <c r="P140" s="1065"/>
      <c r="Q140" s="1066"/>
      <c r="R140" s="1068"/>
      <c r="S140" s="369" t="s">
        <v>164</v>
      </c>
      <c r="T140" s="369"/>
      <c r="U140" s="369"/>
      <c r="V140" s="369"/>
      <c r="W140" s="369"/>
      <c r="X140" s="369"/>
      <c r="Y140" s="369"/>
      <c r="Z140" s="369"/>
      <c r="AA140" s="369"/>
      <c r="AB140" s="371"/>
      <c r="AC140" s="371"/>
      <c r="AD140" s="371"/>
      <c r="AE140" s="371"/>
      <c r="AF140" s="371"/>
      <c r="AG140" s="371"/>
      <c r="AI140" s="372" t="s">
        <v>351</v>
      </c>
      <c r="AJ140" s="378" t="e">
        <f>IF(#REF!=$S133,0.5,0)</f>
        <v>#REF!</v>
      </c>
      <c r="AL140" s="372" t="s">
        <v>351</v>
      </c>
      <c r="AM140" s="378" t="e">
        <f>IF(#REF!=$S133,0.5,0)</f>
        <v>#REF!</v>
      </c>
      <c r="AQ140" s="373"/>
      <c r="AR140" s="374"/>
      <c r="AS140" s="368"/>
      <c r="AT140" s="368"/>
      <c r="AU140" s="368"/>
      <c r="AV140" s="368"/>
      <c r="AW140" s="368"/>
      <c r="AX140" s="368"/>
      <c r="AY140" s="368"/>
      <c r="AZ140" s="368"/>
      <c r="BA140" s="368"/>
      <c r="BB140" s="368"/>
      <c r="BC140" s="368"/>
      <c r="BD140" s="368"/>
      <c r="BE140" s="369"/>
      <c r="BF140" s="369"/>
      <c r="BG140" s="369"/>
      <c r="BH140" s="369"/>
      <c r="BI140" s="369"/>
      <c r="BJ140" s="369"/>
      <c r="BK140" s="369"/>
      <c r="BL140" s="369"/>
      <c r="BM140" s="369"/>
      <c r="BN140" s="369"/>
      <c r="BO140" s="369"/>
      <c r="BP140" s="369"/>
      <c r="BQ140" s="369"/>
      <c r="BR140" s="369"/>
      <c r="BS140" s="369"/>
      <c r="BT140" s="369"/>
      <c r="BU140" s="369"/>
      <c r="BV140" s="369"/>
      <c r="BW140" s="369"/>
      <c r="BX140" s="369"/>
      <c r="BY140" s="369"/>
      <c r="BZ140" s="369"/>
      <c r="CA140" s="369"/>
      <c r="CB140" s="369"/>
      <c r="CC140" s="369"/>
      <c r="CD140" s="369"/>
      <c r="CE140" s="369"/>
      <c r="CF140" s="369"/>
      <c r="CG140" s="369"/>
      <c r="CH140" s="369"/>
      <c r="CI140" s="369"/>
      <c r="CJ140" s="369"/>
      <c r="CK140" s="369"/>
      <c r="CL140" s="369"/>
      <c r="CM140" s="369"/>
      <c r="CN140" s="369"/>
      <c r="CO140" s="369"/>
      <c r="CP140" s="369"/>
      <c r="CQ140" s="369"/>
      <c r="CR140" s="369"/>
      <c r="CS140" s="369"/>
      <c r="CT140" s="369"/>
      <c r="CU140" s="369"/>
      <c r="CV140" s="369"/>
      <c r="CW140" s="369"/>
      <c r="CX140" s="369"/>
      <c r="CY140" s="369"/>
      <c r="CZ140" s="369"/>
      <c r="DA140" s="369"/>
      <c r="DB140" s="369"/>
      <c r="DC140" s="369"/>
      <c r="DD140" s="369"/>
      <c r="DE140" s="369"/>
      <c r="DF140" s="369"/>
      <c r="DG140" s="369"/>
      <c r="DH140" s="369"/>
      <c r="DI140" s="369"/>
      <c r="DJ140" s="369"/>
      <c r="DK140" s="369"/>
      <c r="DL140" s="369"/>
      <c r="DM140" s="369"/>
      <c r="DN140" s="369"/>
      <c r="DO140" s="369"/>
      <c r="DP140" s="369"/>
      <c r="DQ140" s="369"/>
      <c r="DR140" s="369"/>
      <c r="DS140" s="369"/>
      <c r="DT140" s="369"/>
      <c r="DU140" s="369"/>
      <c r="DV140" s="369"/>
    </row>
    <row r="141" spans="1:126" s="372" customFormat="1" hidden="1">
      <c r="A141" s="387" t="s">
        <v>349</v>
      </c>
      <c r="B141" s="388"/>
      <c r="C141" s="389" t="s">
        <v>348</v>
      </c>
      <c r="D141" s="1054" t="s">
        <v>350</v>
      </c>
      <c r="E141" s="1055"/>
      <c r="F141" s="1056"/>
      <c r="G141" s="1054"/>
      <c r="H141" s="1055"/>
      <c r="I141" s="1056"/>
      <c r="J141" s="1054"/>
      <c r="K141" s="1055"/>
      <c r="L141" s="1056"/>
      <c r="M141" s="1054"/>
      <c r="N141" s="1055"/>
      <c r="O141" s="1056"/>
      <c r="P141" s="1054"/>
      <c r="Q141" s="1055"/>
      <c r="R141" s="1057"/>
      <c r="S141" s="369" t="s">
        <v>164</v>
      </c>
      <c r="T141" s="369"/>
      <c r="U141" s="369"/>
      <c r="V141" s="369"/>
      <c r="W141" s="369"/>
      <c r="X141" s="369"/>
      <c r="Y141" s="369"/>
      <c r="Z141" s="369"/>
      <c r="AA141" s="369"/>
      <c r="AB141" s="371"/>
      <c r="AC141" s="371"/>
      <c r="AD141" s="371"/>
      <c r="AE141" s="371"/>
      <c r="AF141" s="371"/>
      <c r="AG141" s="371"/>
      <c r="AI141" s="372" t="s">
        <v>352</v>
      </c>
      <c r="AJ141" s="378" t="e">
        <f>IF(#REF!=$S134,0.5,0)</f>
        <v>#REF!</v>
      </c>
      <c r="AL141" s="372" t="s">
        <v>352</v>
      </c>
      <c r="AM141" s="378" t="e">
        <f>IF(#REF!=$S134,0.5,0)</f>
        <v>#REF!</v>
      </c>
      <c r="AQ141" s="373"/>
      <c r="AR141" s="374"/>
      <c r="AS141" s="369"/>
      <c r="AT141" s="369"/>
      <c r="AU141" s="369"/>
      <c r="AV141" s="368"/>
      <c r="AW141" s="368"/>
      <c r="AX141" s="368"/>
      <c r="AY141" s="368"/>
      <c r="AZ141" s="368"/>
      <c r="BA141" s="368"/>
      <c r="BB141" s="368"/>
      <c r="BC141" s="368"/>
      <c r="BD141" s="368"/>
      <c r="BE141" s="369"/>
      <c r="BF141" s="369"/>
      <c r="BG141" s="369"/>
      <c r="BH141" s="369"/>
      <c r="BI141" s="369"/>
      <c r="BJ141" s="369"/>
      <c r="BK141" s="369"/>
      <c r="BL141" s="369"/>
      <c r="BM141" s="369"/>
      <c r="BN141" s="369"/>
      <c r="BO141" s="369"/>
      <c r="BP141" s="369"/>
      <c r="BQ141" s="369"/>
      <c r="BR141" s="369"/>
      <c r="BS141" s="369"/>
      <c r="BT141" s="369"/>
      <c r="BU141" s="369"/>
      <c r="BV141" s="369"/>
      <c r="BW141" s="369"/>
      <c r="BX141" s="369"/>
      <c r="BY141" s="369"/>
      <c r="BZ141" s="369"/>
      <c r="CA141" s="369"/>
      <c r="CB141" s="369"/>
      <c r="CC141" s="369"/>
      <c r="CD141" s="369"/>
      <c r="CE141" s="369"/>
      <c r="CF141" s="369"/>
      <c r="CG141" s="369"/>
      <c r="CH141" s="369"/>
      <c r="CI141" s="369"/>
      <c r="CJ141" s="369"/>
      <c r="CK141" s="369"/>
      <c r="CL141" s="369"/>
      <c r="CM141" s="369"/>
      <c r="CN141" s="369"/>
      <c r="CO141" s="369"/>
      <c r="CP141" s="369"/>
      <c r="CQ141" s="369"/>
      <c r="CR141" s="369"/>
      <c r="CS141" s="369"/>
      <c r="CT141" s="369"/>
      <c r="CU141" s="369"/>
      <c r="CV141" s="369"/>
      <c r="CW141" s="369"/>
      <c r="CX141" s="369"/>
      <c r="CY141" s="369"/>
      <c r="CZ141" s="369"/>
      <c r="DA141" s="369"/>
      <c r="DB141" s="369"/>
      <c r="DC141" s="369"/>
      <c r="DD141" s="369"/>
      <c r="DE141" s="369"/>
      <c r="DF141" s="369"/>
      <c r="DG141" s="369"/>
      <c r="DH141" s="369"/>
      <c r="DI141" s="369"/>
      <c r="DJ141" s="369"/>
      <c r="DK141" s="369"/>
      <c r="DL141" s="369"/>
      <c r="DM141" s="369"/>
      <c r="DN141" s="369"/>
      <c r="DO141" s="369"/>
      <c r="DP141" s="369"/>
      <c r="DQ141" s="369"/>
      <c r="DR141" s="369"/>
      <c r="DS141" s="369"/>
      <c r="DT141" s="369"/>
      <c r="DU141" s="369"/>
      <c r="DV141" s="369"/>
    </row>
    <row r="142" spans="1:126" s="372" customFormat="1" hidden="1">
      <c r="A142" s="387" t="s">
        <v>353</v>
      </c>
      <c r="B142" s="388"/>
      <c r="C142" s="386" t="s">
        <v>354</v>
      </c>
      <c r="D142" s="1054" t="s">
        <v>355</v>
      </c>
      <c r="E142" s="1055"/>
      <c r="F142" s="1056"/>
      <c r="G142" s="1054" t="s">
        <v>356</v>
      </c>
      <c r="H142" s="1055"/>
      <c r="I142" s="1056"/>
      <c r="J142" s="1054"/>
      <c r="K142" s="1055"/>
      <c r="L142" s="1056"/>
      <c r="M142" s="1054"/>
      <c r="N142" s="1055"/>
      <c r="O142" s="1056"/>
      <c r="P142" s="1054"/>
      <c r="Q142" s="1055"/>
      <c r="R142" s="1057"/>
      <c r="S142" s="369" t="s">
        <v>357</v>
      </c>
      <c r="T142" s="369"/>
      <c r="U142" s="369"/>
      <c r="V142" s="369"/>
      <c r="W142" s="369"/>
      <c r="X142" s="369"/>
      <c r="Y142" s="369"/>
      <c r="Z142" s="369"/>
      <c r="AA142" s="369"/>
      <c r="AB142" s="371"/>
      <c r="AC142" s="371"/>
      <c r="AD142" s="371"/>
      <c r="AE142" s="371"/>
      <c r="AF142" s="371"/>
      <c r="AG142" s="371"/>
      <c r="AI142" s="372" t="s">
        <v>358</v>
      </c>
      <c r="AJ142" s="378" t="e">
        <f>IF(#REF!=$S135,0.5,0)</f>
        <v>#REF!</v>
      </c>
      <c r="AL142" s="372" t="s">
        <v>358</v>
      </c>
      <c r="AM142" s="378" t="e">
        <f>IF(#REF!=$S135,0.5,0)</f>
        <v>#REF!</v>
      </c>
      <c r="AQ142" s="373"/>
      <c r="AR142" s="374"/>
      <c r="AS142" s="369"/>
      <c r="AT142" s="369"/>
      <c r="AU142" s="369"/>
      <c r="AV142" s="368"/>
      <c r="AW142" s="368"/>
      <c r="AX142" s="368"/>
      <c r="AY142" s="368"/>
      <c r="AZ142" s="368"/>
      <c r="BA142" s="368"/>
      <c r="BB142" s="368"/>
      <c r="BC142" s="368"/>
      <c r="BD142" s="368"/>
      <c r="BE142" s="369"/>
      <c r="BF142" s="369"/>
      <c r="BG142" s="369"/>
      <c r="BH142" s="369"/>
      <c r="BI142" s="369"/>
      <c r="BJ142" s="369"/>
      <c r="BK142" s="369"/>
      <c r="BL142" s="369"/>
      <c r="BM142" s="369"/>
      <c r="BN142" s="369"/>
      <c r="BO142" s="369"/>
      <c r="BP142" s="369"/>
      <c r="BQ142" s="369"/>
      <c r="BR142" s="369"/>
      <c r="BS142" s="369"/>
      <c r="BT142" s="369"/>
      <c r="BU142" s="369"/>
      <c r="BV142" s="369"/>
      <c r="BW142" s="369"/>
      <c r="BX142" s="369"/>
      <c r="BY142" s="369"/>
      <c r="BZ142" s="369"/>
      <c r="CA142" s="369"/>
      <c r="CB142" s="369"/>
      <c r="CC142" s="369"/>
      <c r="CD142" s="369"/>
      <c r="CE142" s="369"/>
      <c r="CF142" s="369"/>
      <c r="CG142" s="369"/>
      <c r="CH142" s="369"/>
      <c r="CI142" s="369"/>
      <c r="CJ142" s="369"/>
      <c r="CK142" s="369"/>
      <c r="CL142" s="369"/>
      <c r="CM142" s="369"/>
      <c r="CN142" s="369"/>
      <c r="CO142" s="369"/>
      <c r="CP142" s="369"/>
      <c r="CQ142" s="369"/>
      <c r="CR142" s="369"/>
      <c r="CS142" s="369"/>
      <c r="CT142" s="369"/>
      <c r="CU142" s="369"/>
      <c r="CV142" s="369"/>
      <c r="CW142" s="369"/>
      <c r="CX142" s="369"/>
      <c r="CY142" s="369"/>
      <c r="CZ142" s="369"/>
      <c r="DA142" s="369"/>
      <c r="DB142" s="369"/>
      <c r="DC142" s="369"/>
      <c r="DD142" s="369"/>
      <c r="DE142" s="369"/>
      <c r="DF142" s="369"/>
      <c r="DG142" s="369"/>
      <c r="DH142" s="369"/>
      <c r="DI142" s="369"/>
      <c r="DJ142" s="369"/>
      <c r="DK142" s="369"/>
      <c r="DL142" s="369"/>
      <c r="DM142" s="369"/>
      <c r="DN142" s="369"/>
      <c r="DO142" s="369"/>
      <c r="DP142" s="369"/>
      <c r="DQ142" s="369"/>
      <c r="DR142" s="369"/>
      <c r="DS142" s="369"/>
      <c r="DT142" s="369"/>
      <c r="DU142" s="369"/>
      <c r="DV142" s="369"/>
    </row>
    <row r="143" spans="1:126" s="372" customFormat="1" hidden="1">
      <c r="A143" s="387" t="s">
        <v>359</v>
      </c>
      <c r="B143" s="388"/>
      <c r="C143" s="389" t="s">
        <v>360</v>
      </c>
      <c r="D143" s="1054" t="s">
        <v>361</v>
      </c>
      <c r="E143" s="1055"/>
      <c r="F143" s="1056"/>
      <c r="G143" s="1054" t="s">
        <v>362</v>
      </c>
      <c r="H143" s="1055"/>
      <c r="I143" s="1056"/>
      <c r="J143" s="1054" t="s">
        <v>363</v>
      </c>
      <c r="K143" s="1055"/>
      <c r="L143" s="1056"/>
      <c r="M143" s="1054"/>
      <c r="N143" s="1055"/>
      <c r="O143" s="1056"/>
      <c r="P143" s="1054"/>
      <c r="Q143" s="1055"/>
      <c r="R143" s="1057"/>
      <c r="S143" s="369" t="s">
        <v>164</v>
      </c>
      <c r="T143" s="369"/>
      <c r="U143" s="369"/>
      <c r="V143" s="369"/>
      <c r="W143" s="369"/>
      <c r="X143" s="369"/>
      <c r="Y143" s="369"/>
      <c r="Z143" s="369"/>
      <c r="AA143" s="369"/>
      <c r="AB143" s="371"/>
      <c r="AC143" s="371"/>
      <c r="AD143" s="371"/>
      <c r="AE143" s="371"/>
      <c r="AF143" s="371"/>
      <c r="AG143" s="371"/>
      <c r="AI143" s="372" t="s">
        <v>364</v>
      </c>
      <c r="AJ143" s="378" t="e">
        <f>IF(#REF!=$S136,0.5,0)</f>
        <v>#REF!</v>
      </c>
      <c r="AL143" s="372" t="s">
        <v>364</v>
      </c>
      <c r="AM143" s="378" t="e">
        <f>IF(#REF!=$S136,0.5,0)</f>
        <v>#REF!</v>
      </c>
      <c r="AQ143" s="373"/>
      <c r="AR143" s="369"/>
      <c r="AS143" s="369"/>
      <c r="AT143" s="369"/>
      <c r="AU143" s="369"/>
      <c r="AV143" s="368"/>
      <c r="AW143" s="368"/>
      <c r="AX143" s="368"/>
      <c r="AY143" s="368"/>
      <c r="AZ143" s="368"/>
      <c r="BA143" s="368"/>
      <c r="BB143" s="368"/>
      <c r="BC143" s="368"/>
      <c r="BD143" s="368"/>
      <c r="BE143" s="369"/>
      <c r="BF143" s="369"/>
      <c r="BG143" s="369"/>
      <c r="BH143" s="369"/>
      <c r="BI143" s="369"/>
      <c r="BJ143" s="369"/>
      <c r="BK143" s="369"/>
      <c r="BL143" s="369"/>
      <c r="BM143" s="369"/>
      <c r="BN143" s="369"/>
      <c r="BO143" s="369"/>
      <c r="BP143" s="369"/>
      <c r="BQ143" s="369"/>
      <c r="BR143" s="369"/>
      <c r="BS143" s="369"/>
      <c r="BT143" s="369"/>
      <c r="BU143" s="369"/>
      <c r="BV143" s="369"/>
      <c r="BW143" s="369"/>
      <c r="BX143" s="369"/>
      <c r="BY143" s="369"/>
      <c r="BZ143" s="369"/>
      <c r="CA143" s="369"/>
      <c r="CB143" s="369"/>
      <c r="CC143" s="369"/>
      <c r="CD143" s="369"/>
      <c r="CE143" s="369"/>
      <c r="CF143" s="369"/>
      <c r="CG143" s="369"/>
      <c r="CH143" s="369"/>
      <c r="CI143" s="369"/>
      <c r="CJ143" s="369"/>
      <c r="CK143" s="369"/>
      <c r="CL143" s="369"/>
      <c r="CM143" s="369"/>
      <c r="CN143" s="369"/>
      <c r="CO143" s="369"/>
      <c r="CP143" s="369"/>
      <c r="CQ143" s="369"/>
      <c r="CR143" s="369"/>
      <c r="CS143" s="369"/>
      <c r="CT143" s="369"/>
      <c r="CU143" s="369"/>
      <c r="CV143" s="369"/>
      <c r="CW143" s="369"/>
      <c r="CX143" s="369"/>
      <c r="CY143" s="369"/>
      <c r="CZ143" s="369"/>
      <c r="DA143" s="369"/>
      <c r="DB143" s="369"/>
      <c r="DC143" s="369"/>
      <c r="DD143" s="369"/>
      <c r="DE143" s="369"/>
      <c r="DF143" s="369"/>
      <c r="DG143" s="369"/>
      <c r="DH143" s="369"/>
      <c r="DI143" s="369"/>
      <c r="DJ143" s="369"/>
      <c r="DK143" s="369"/>
      <c r="DL143" s="369"/>
      <c r="DM143" s="369"/>
      <c r="DN143" s="369"/>
      <c r="DO143" s="369"/>
      <c r="DP143" s="369"/>
      <c r="DQ143" s="369"/>
      <c r="DR143" s="369"/>
      <c r="DS143" s="369"/>
      <c r="DT143" s="369"/>
      <c r="DU143" s="369"/>
      <c r="DV143" s="369"/>
    </row>
    <row r="144" spans="1:126" s="372" customFormat="1" hidden="1">
      <c r="A144" s="387" t="s">
        <v>365</v>
      </c>
      <c r="B144" s="388"/>
      <c r="C144" s="386" t="s">
        <v>366</v>
      </c>
      <c r="D144" s="1054" t="s">
        <v>354</v>
      </c>
      <c r="E144" s="1055"/>
      <c r="F144" s="1056"/>
      <c r="G144" s="1054" t="s">
        <v>367</v>
      </c>
      <c r="H144" s="1055"/>
      <c r="I144" s="1056"/>
      <c r="J144" s="1054" t="s">
        <v>355</v>
      </c>
      <c r="K144" s="1055"/>
      <c r="L144" s="1056"/>
      <c r="M144" s="1054"/>
      <c r="N144" s="1055"/>
      <c r="O144" s="1056"/>
      <c r="P144" s="1054"/>
      <c r="Q144" s="1055"/>
      <c r="R144" s="1057"/>
      <c r="S144" s="369" t="s">
        <v>357</v>
      </c>
      <c r="T144" s="369"/>
      <c r="U144" s="369"/>
      <c r="V144" s="369"/>
      <c r="W144" s="369"/>
      <c r="X144" s="369"/>
      <c r="Y144" s="369"/>
      <c r="Z144" s="369"/>
      <c r="AA144" s="369"/>
      <c r="AB144" s="371"/>
      <c r="AC144" s="371"/>
      <c r="AD144" s="371"/>
      <c r="AE144" s="371"/>
      <c r="AF144" s="371"/>
      <c r="AG144" s="371"/>
      <c r="AI144" s="372" t="s">
        <v>368</v>
      </c>
      <c r="AJ144" s="378" t="e">
        <f>IF(#REF!=$S137,0.5,0)</f>
        <v>#REF!</v>
      </c>
      <c r="AL144" s="372" t="s">
        <v>368</v>
      </c>
      <c r="AM144" s="378" t="e">
        <f>IF(#REF!=$S137,0.5,0)</f>
        <v>#REF!</v>
      </c>
      <c r="AQ144" s="373"/>
      <c r="AR144" s="369"/>
      <c r="AS144" s="369"/>
      <c r="AT144" s="369"/>
      <c r="AU144" s="369"/>
      <c r="AV144" s="368"/>
      <c r="AW144" s="368"/>
      <c r="AX144" s="368"/>
      <c r="AY144" s="368"/>
      <c r="AZ144" s="368"/>
      <c r="BA144" s="368"/>
      <c r="BB144" s="368"/>
      <c r="BC144" s="368"/>
      <c r="BD144" s="368"/>
      <c r="BE144" s="369"/>
      <c r="BF144" s="369"/>
      <c r="BG144" s="369"/>
      <c r="BH144" s="369"/>
      <c r="BI144" s="369"/>
      <c r="BJ144" s="369"/>
      <c r="BK144" s="369"/>
      <c r="BL144" s="369"/>
      <c r="BM144" s="369"/>
      <c r="BN144" s="369"/>
      <c r="BO144" s="369"/>
      <c r="BP144" s="369"/>
      <c r="BQ144" s="369"/>
      <c r="BR144" s="369"/>
      <c r="BS144" s="369"/>
      <c r="BT144" s="369"/>
      <c r="BU144" s="369"/>
      <c r="BV144" s="369"/>
      <c r="BW144" s="369"/>
      <c r="BX144" s="369"/>
      <c r="BY144" s="369"/>
      <c r="BZ144" s="369"/>
      <c r="CA144" s="369"/>
      <c r="CB144" s="369"/>
      <c r="CC144" s="369"/>
      <c r="CD144" s="369"/>
      <c r="CE144" s="369"/>
      <c r="CF144" s="369"/>
      <c r="CG144" s="369"/>
      <c r="CH144" s="369"/>
      <c r="CI144" s="369"/>
      <c r="CJ144" s="369"/>
      <c r="CK144" s="369"/>
      <c r="CL144" s="369"/>
      <c r="CM144" s="369"/>
      <c r="CN144" s="369"/>
      <c r="CO144" s="369"/>
      <c r="CP144" s="369"/>
      <c r="CQ144" s="369"/>
      <c r="CR144" s="369"/>
      <c r="CS144" s="369"/>
      <c r="CT144" s="369"/>
      <c r="CU144" s="369"/>
      <c r="CV144" s="369"/>
      <c r="CW144" s="369"/>
      <c r="CX144" s="369"/>
      <c r="CY144" s="369"/>
      <c r="CZ144" s="369"/>
      <c r="DA144" s="369"/>
      <c r="DB144" s="369"/>
      <c r="DC144" s="369"/>
      <c r="DD144" s="369"/>
      <c r="DE144" s="369"/>
      <c r="DF144" s="369"/>
      <c r="DG144" s="369"/>
      <c r="DH144" s="369"/>
      <c r="DI144" s="369"/>
      <c r="DJ144" s="369"/>
      <c r="DK144" s="369"/>
      <c r="DL144" s="369"/>
      <c r="DM144" s="369"/>
      <c r="DN144" s="369"/>
      <c r="DO144" s="369"/>
      <c r="DP144" s="369"/>
      <c r="DQ144" s="369"/>
      <c r="DR144" s="369"/>
      <c r="DS144" s="369"/>
      <c r="DT144" s="369"/>
      <c r="DU144" s="369"/>
      <c r="DV144" s="369"/>
    </row>
    <row r="145" spans="1:126" s="372" customFormat="1" hidden="1">
      <c r="A145" s="387" t="s">
        <v>369</v>
      </c>
      <c r="B145" s="388"/>
      <c r="C145" s="389" t="s">
        <v>370</v>
      </c>
      <c r="D145" s="1054" t="s">
        <v>371</v>
      </c>
      <c r="E145" s="1055"/>
      <c r="F145" s="1056"/>
      <c r="G145" s="1054" t="s">
        <v>372</v>
      </c>
      <c r="H145" s="1055"/>
      <c r="I145" s="1056"/>
      <c r="J145" s="1054"/>
      <c r="K145" s="1055"/>
      <c r="L145" s="1056"/>
      <c r="M145" s="1054"/>
      <c r="N145" s="1055"/>
      <c r="O145" s="1056"/>
      <c r="P145" s="1054"/>
      <c r="Q145" s="1055"/>
      <c r="R145" s="1057"/>
      <c r="S145" s="369" t="s">
        <v>373</v>
      </c>
      <c r="T145" s="369"/>
      <c r="U145" s="369"/>
      <c r="V145" s="369"/>
      <c r="W145" s="369"/>
      <c r="X145" s="369"/>
      <c r="Y145" s="369"/>
      <c r="Z145" s="369"/>
      <c r="AA145" s="369"/>
      <c r="AB145" s="371"/>
      <c r="AC145" s="371"/>
      <c r="AD145" s="371"/>
      <c r="AE145" s="371"/>
      <c r="AF145" s="371"/>
      <c r="AG145" s="371"/>
      <c r="AI145" s="372" t="s">
        <v>374</v>
      </c>
      <c r="AJ145" s="378" t="e">
        <f>IF(#REF!=$S138,0,0.25)</f>
        <v>#REF!</v>
      </c>
      <c r="AL145" s="372" t="s">
        <v>374</v>
      </c>
      <c r="AM145" s="378" t="e">
        <f>IF(#REF!=$S138,0,0.25)</f>
        <v>#REF!</v>
      </c>
      <c r="AQ145" s="373"/>
      <c r="AR145" s="369"/>
      <c r="AS145" s="369"/>
      <c r="AT145" s="369"/>
      <c r="AU145" s="369"/>
      <c r="AV145" s="368"/>
      <c r="AW145" s="368"/>
      <c r="AX145" s="368"/>
      <c r="AY145" s="368"/>
      <c r="AZ145" s="368"/>
      <c r="BA145" s="368"/>
      <c r="BB145" s="368"/>
      <c r="BC145" s="368"/>
      <c r="BD145" s="368"/>
      <c r="BE145" s="369"/>
      <c r="BF145" s="369"/>
      <c r="BG145" s="369"/>
      <c r="BH145" s="369"/>
      <c r="BI145" s="369"/>
      <c r="BJ145" s="369"/>
      <c r="BK145" s="369"/>
      <c r="BL145" s="369"/>
      <c r="BM145" s="369"/>
      <c r="BN145" s="369"/>
      <c r="BO145" s="369"/>
      <c r="BP145" s="369"/>
      <c r="BQ145" s="369"/>
      <c r="BR145" s="369"/>
      <c r="BS145" s="369"/>
      <c r="BT145" s="369"/>
      <c r="BU145" s="369"/>
      <c r="BV145" s="369"/>
      <c r="BW145" s="369"/>
      <c r="BX145" s="369"/>
      <c r="BY145" s="369"/>
      <c r="BZ145" s="369"/>
      <c r="CA145" s="369"/>
      <c r="CB145" s="369"/>
      <c r="CC145" s="369"/>
      <c r="CD145" s="369"/>
      <c r="CE145" s="369"/>
      <c r="CF145" s="369"/>
      <c r="CG145" s="369"/>
      <c r="CH145" s="369"/>
      <c r="CI145" s="369"/>
      <c r="CJ145" s="369"/>
      <c r="CK145" s="369"/>
      <c r="CL145" s="369"/>
      <c r="CM145" s="369"/>
      <c r="CN145" s="369"/>
      <c r="CO145" s="369"/>
      <c r="CP145" s="369"/>
      <c r="CQ145" s="369"/>
      <c r="CR145" s="369"/>
      <c r="CS145" s="369"/>
      <c r="CT145" s="369"/>
      <c r="CU145" s="369"/>
      <c r="CV145" s="369"/>
      <c r="CW145" s="369"/>
      <c r="CX145" s="369"/>
      <c r="CY145" s="369"/>
      <c r="CZ145" s="369"/>
      <c r="DA145" s="369"/>
      <c r="DB145" s="369"/>
      <c r="DC145" s="369"/>
      <c r="DD145" s="369"/>
      <c r="DE145" s="369"/>
      <c r="DF145" s="369"/>
      <c r="DG145" s="369"/>
      <c r="DH145" s="369"/>
      <c r="DI145" s="369"/>
      <c r="DJ145" s="369"/>
      <c r="DK145" s="369"/>
      <c r="DL145" s="369"/>
      <c r="DM145" s="369"/>
      <c r="DN145" s="369"/>
      <c r="DO145" s="369"/>
      <c r="DP145" s="369"/>
      <c r="DQ145" s="369"/>
      <c r="DR145" s="369"/>
      <c r="DS145" s="369"/>
      <c r="DT145" s="369"/>
      <c r="DU145" s="369"/>
      <c r="DV145" s="369"/>
    </row>
    <row r="146" spans="1:126" s="372" customFormat="1" hidden="1">
      <c r="A146" s="387" t="s">
        <v>360</v>
      </c>
      <c r="B146" s="388"/>
      <c r="C146" s="386" t="s">
        <v>359</v>
      </c>
      <c r="D146" s="1054" t="s">
        <v>361</v>
      </c>
      <c r="E146" s="1055"/>
      <c r="F146" s="1056"/>
      <c r="G146" s="1054"/>
      <c r="H146" s="1055"/>
      <c r="I146" s="1056"/>
      <c r="J146" s="1054"/>
      <c r="K146" s="1055"/>
      <c r="L146" s="1056"/>
      <c r="M146" s="1054"/>
      <c r="N146" s="1055"/>
      <c r="O146" s="1056"/>
      <c r="P146" s="1054"/>
      <c r="Q146" s="1055"/>
      <c r="R146" s="1057"/>
      <c r="S146" s="369" t="s">
        <v>164</v>
      </c>
      <c r="T146" s="369"/>
      <c r="U146" s="369"/>
      <c r="V146" s="369"/>
      <c r="W146" s="369"/>
      <c r="X146" s="369"/>
      <c r="Y146" s="369"/>
      <c r="Z146" s="369"/>
      <c r="AA146" s="369"/>
      <c r="AB146" s="371"/>
      <c r="AC146" s="371"/>
      <c r="AD146" s="371"/>
      <c r="AE146" s="371"/>
      <c r="AF146" s="371"/>
      <c r="AG146" s="371"/>
      <c r="AI146" s="390" t="s">
        <v>190</v>
      </c>
      <c r="AJ146" s="378" t="e">
        <f>MAX(AJ138:AJ145)</f>
        <v>#REF!</v>
      </c>
      <c r="AL146" s="390" t="s">
        <v>190</v>
      </c>
      <c r="AM146" s="378" t="e">
        <f>MAX(AM138:AM145)</f>
        <v>#REF!</v>
      </c>
      <c r="AQ146" s="373"/>
      <c r="AR146" s="369"/>
      <c r="AS146" s="369"/>
      <c r="AT146" s="369"/>
      <c r="AU146" s="369"/>
      <c r="AV146" s="368"/>
      <c r="AW146" s="368"/>
      <c r="AX146" s="368"/>
      <c r="AY146" s="368"/>
      <c r="AZ146" s="368"/>
      <c r="BA146" s="368"/>
      <c r="BB146" s="368"/>
      <c r="BC146" s="368"/>
      <c r="BD146" s="368"/>
      <c r="BE146" s="369"/>
      <c r="BF146" s="369"/>
      <c r="BG146" s="369"/>
      <c r="BH146" s="369"/>
      <c r="BI146" s="369"/>
      <c r="BJ146" s="369"/>
      <c r="BK146" s="369"/>
      <c r="BL146" s="369"/>
      <c r="BM146" s="369"/>
      <c r="BN146" s="369"/>
      <c r="BO146" s="369"/>
      <c r="BP146" s="369"/>
      <c r="BQ146" s="369"/>
      <c r="BR146" s="369"/>
      <c r="BS146" s="369"/>
      <c r="BT146" s="369"/>
      <c r="BU146" s="369"/>
      <c r="BV146" s="369"/>
      <c r="BW146" s="369"/>
      <c r="BX146" s="369"/>
      <c r="BY146" s="369"/>
      <c r="BZ146" s="369"/>
      <c r="CA146" s="369"/>
      <c r="CB146" s="369"/>
      <c r="CC146" s="369"/>
      <c r="CD146" s="369"/>
      <c r="CE146" s="369"/>
      <c r="CF146" s="369"/>
      <c r="CG146" s="369"/>
      <c r="CH146" s="369"/>
      <c r="CI146" s="369"/>
      <c r="CJ146" s="369"/>
      <c r="CK146" s="369"/>
      <c r="CL146" s="369"/>
      <c r="CM146" s="369"/>
      <c r="CN146" s="369"/>
      <c r="CO146" s="369"/>
      <c r="CP146" s="369"/>
      <c r="CQ146" s="369"/>
      <c r="CR146" s="369"/>
      <c r="CS146" s="369"/>
      <c r="CT146" s="369"/>
      <c r="CU146" s="369"/>
      <c r="CV146" s="369"/>
      <c r="CW146" s="369"/>
      <c r="CX146" s="369"/>
      <c r="CY146" s="369"/>
      <c r="CZ146" s="369"/>
      <c r="DA146" s="369"/>
      <c r="DB146" s="369"/>
      <c r="DC146" s="369"/>
      <c r="DD146" s="369"/>
      <c r="DE146" s="369"/>
      <c r="DF146" s="369"/>
      <c r="DG146" s="369"/>
      <c r="DH146" s="369"/>
      <c r="DI146" s="369"/>
      <c r="DJ146" s="369"/>
      <c r="DK146" s="369"/>
      <c r="DL146" s="369"/>
      <c r="DM146" s="369"/>
      <c r="DN146" s="369"/>
      <c r="DO146" s="369"/>
      <c r="DP146" s="369"/>
      <c r="DQ146" s="369"/>
      <c r="DR146" s="369"/>
      <c r="DS146" s="369"/>
      <c r="DT146" s="369"/>
      <c r="DU146" s="369"/>
      <c r="DV146" s="369"/>
    </row>
    <row r="147" spans="1:126" hidden="1">
      <c r="A147" s="387" t="s">
        <v>366</v>
      </c>
      <c r="B147" s="388"/>
      <c r="C147" s="389" t="s">
        <v>365</v>
      </c>
      <c r="D147" s="1054" t="s">
        <v>367</v>
      </c>
      <c r="E147" s="1055"/>
      <c r="F147" s="1056"/>
      <c r="G147" s="1054"/>
      <c r="H147" s="1055"/>
      <c r="I147" s="1056"/>
      <c r="J147" s="1054"/>
      <c r="K147" s="1055"/>
      <c r="L147" s="1056"/>
      <c r="M147" s="1054"/>
      <c r="N147" s="1055"/>
      <c r="O147" s="1056"/>
      <c r="P147" s="1054"/>
      <c r="Q147" s="1055"/>
      <c r="R147" s="1057"/>
      <c r="S147" s="369" t="s">
        <v>357</v>
      </c>
      <c r="AV147" s="368"/>
      <c r="AW147" s="368"/>
      <c r="AX147" s="368"/>
      <c r="AY147" s="368"/>
      <c r="AZ147" s="368"/>
      <c r="BA147" s="368"/>
      <c r="BB147" s="368"/>
      <c r="BC147" s="368"/>
      <c r="BD147" s="368"/>
    </row>
    <row r="148" spans="1:126" hidden="1">
      <c r="A148" s="387" t="s">
        <v>361</v>
      </c>
      <c r="B148" s="388"/>
      <c r="C148" s="386" t="s">
        <v>348</v>
      </c>
      <c r="D148" s="1054" t="s">
        <v>359</v>
      </c>
      <c r="E148" s="1055"/>
      <c r="F148" s="1056"/>
      <c r="G148" s="1054" t="s">
        <v>360</v>
      </c>
      <c r="H148" s="1055"/>
      <c r="I148" s="1056"/>
      <c r="J148" s="1054" t="s">
        <v>350</v>
      </c>
      <c r="K148" s="1055"/>
      <c r="L148" s="1056"/>
      <c r="M148" s="1054" t="s">
        <v>363</v>
      </c>
      <c r="N148" s="1055"/>
      <c r="O148" s="1056"/>
      <c r="P148" s="1054"/>
      <c r="Q148" s="1055"/>
      <c r="R148" s="1057"/>
      <c r="S148" s="369" t="s">
        <v>164</v>
      </c>
      <c r="AH148" s="378" t="s">
        <v>375</v>
      </c>
      <c r="AI148" s="378"/>
      <c r="AJ148" s="378"/>
      <c r="AK148" s="378" t="s">
        <v>375</v>
      </c>
      <c r="AL148" s="378"/>
      <c r="AM148" s="378"/>
      <c r="AV148" s="368"/>
      <c r="AW148" s="368"/>
      <c r="AX148" s="368"/>
      <c r="AY148" s="368"/>
      <c r="AZ148" s="368"/>
      <c r="BA148" s="368"/>
      <c r="BB148" s="368"/>
      <c r="BC148" s="368"/>
      <c r="BD148" s="368"/>
    </row>
    <row r="149" spans="1:126" hidden="1">
      <c r="A149" s="387" t="s">
        <v>376</v>
      </c>
      <c r="B149" s="388"/>
      <c r="C149" s="389" t="s">
        <v>377</v>
      </c>
      <c r="D149" s="1054" t="s">
        <v>350</v>
      </c>
      <c r="E149" s="1055"/>
      <c r="F149" s="1056"/>
      <c r="G149" s="1054" t="s">
        <v>362</v>
      </c>
      <c r="H149" s="1055"/>
      <c r="I149" s="1056"/>
      <c r="J149" s="1054" t="s">
        <v>363</v>
      </c>
      <c r="K149" s="1055"/>
      <c r="L149" s="1056"/>
      <c r="M149" s="1054"/>
      <c r="N149" s="1055"/>
      <c r="O149" s="1056"/>
      <c r="P149" s="1054"/>
      <c r="Q149" s="1055"/>
      <c r="R149" s="1057"/>
      <c r="S149" s="369" t="s">
        <v>164</v>
      </c>
      <c r="AH149" s="378" t="s">
        <v>378</v>
      </c>
      <c r="AI149" s="378">
        <f>$T$2</f>
        <v>0</v>
      </c>
      <c r="AJ149" s="378">
        <f>IF(AJ$94="","",IF(AJ$94=AI149,1.5,0))</f>
        <v>0</v>
      </c>
      <c r="AK149" s="378" t="s">
        <v>378</v>
      </c>
      <c r="AL149" s="378">
        <f>$T$2</f>
        <v>0</v>
      </c>
      <c r="AM149" s="378">
        <f>IF(AM$94="","",IF(AM$94=AL149,1.5,0))</f>
        <v>0</v>
      </c>
      <c r="AV149" s="368"/>
      <c r="AW149" s="368"/>
      <c r="AX149" s="368"/>
      <c r="AY149" s="368"/>
      <c r="AZ149" s="368"/>
      <c r="BA149" s="368"/>
      <c r="BB149" s="368"/>
      <c r="BC149" s="368"/>
      <c r="BD149" s="368"/>
    </row>
    <row r="150" spans="1:126" hidden="1">
      <c r="A150" s="387" t="s">
        <v>354</v>
      </c>
      <c r="B150" s="388"/>
      <c r="C150" s="386" t="s">
        <v>353</v>
      </c>
      <c r="D150" s="1054" t="s">
        <v>365</v>
      </c>
      <c r="E150" s="1055"/>
      <c r="F150" s="1056"/>
      <c r="G150" s="1054" t="s">
        <v>355</v>
      </c>
      <c r="H150" s="1055"/>
      <c r="I150" s="1056"/>
      <c r="J150" s="1054"/>
      <c r="K150" s="1055"/>
      <c r="L150" s="1056"/>
      <c r="M150" s="1054"/>
      <c r="N150" s="1055"/>
      <c r="O150" s="1056"/>
      <c r="P150" s="1054"/>
      <c r="Q150" s="1055"/>
      <c r="R150" s="1057"/>
      <c r="S150" s="369" t="s">
        <v>357</v>
      </c>
      <c r="AH150" s="372" t="s">
        <v>379</v>
      </c>
      <c r="AI150" s="378" t="e">
        <f>VLOOKUP(AI149,$A$140:$S$161,19,FALSE)</f>
        <v>#N/A</v>
      </c>
      <c r="AJ150" s="378"/>
      <c r="AK150" s="372" t="s">
        <v>379</v>
      </c>
      <c r="AL150" s="378" t="e">
        <f>VLOOKUP(AL149,$A$140:$S$161,19,FALSE)</f>
        <v>#N/A</v>
      </c>
      <c r="AM150" s="378"/>
      <c r="AV150" s="368"/>
      <c r="AW150" s="368"/>
      <c r="AX150" s="368"/>
      <c r="AY150" s="368"/>
      <c r="AZ150" s="368"/>
      <c r="BA150" s="368"/>
      <c r="BB150" s="368"/>
      <c r="BC150" s="368"/>
      <c r="BD150" s="368"/>
    </row>
    <row r="151" spans="1:126" hidden="1">
      <c r="A151" s="387" t="s">
        <v>367</v>
      </c>
      <c r="B151" s="388"/>
      <c r="C151" s="389" t="s">
        <v>365</v>
      </c>
      <c r="D151" s="1054" t="s">
        <v>366</v>
      </c>
      <c r="E151" s="1055"/>
      <c r="F151" s="1056"/>
      <c r="G151" s="1054" t="s">
        <v>355</v>
      </c>
      <c r="H151" s="1055"/>
      <c r="I151" s="1056"/>
      <c r="J151" s="1054"/>
      <c r="K151" s="1055"/>
      <c r="L151" s="1056"/>
      <c r="M151" s="1054"/>
      <c r="N151" s="1055"/>
      <c r="O151" s="1056"/>
      <c r="P151" s="1054"/>
      <c r="Q151" s="1055"/>
      <c r="R151" s="1057"/>
      <c r="S151" s="369" t="s">
        <v>357</v>
      </c>
      <c r="AH151" s="372" t="s">
        <v>380</v>
      </c>
      <c r="AI151" s="391" t="e">
        <f>VLOOKUP(AI$150,$A$164:$L$166,3,FALSE)</f>
        <v>#N/A</v>
      </c>
      <c r="AJ151" s="378" t="e">
        <f t="shared" ref="AJ151:AJ160" si="2">IF(OR(AJ$94="",AJ$94=0),"",IF(AJ$94=AI151,1,0))</f>
        <v>#N/A</v>
      </c>
      <c r="AK151" s="372" t="s">
        <v>380</v>
      </c>
      <c r="AL151" s="391" t="e">
        <f>VLOOKUP(AL$150,$A$164:$L$166,3,FALSE)</f>
        <v>#N/A</v>
      </c>
      <c r="AM151" s="378" t="e">
        <f t="shared" ref="AM151:AM160" si="3">IF(OR(AM$94="",AM$94=0),"",IF(AM$94=AL151,1,0))</f>
        <v>#N/A</v>
      </c>
      <c r="AV151" s="368"/>
      <c r="AW151" s="368"/>
      <c r="AX151" s="368"/>
      <c r="AY151" s="368"/>
      <c r="AZ151" s="368"/>
      <c r="BA151" s="368"/>
      <c r="BB151" s="368"/>
      <c r="BC151" s="368"/>
      <c r="BD151" s="368"/>
    </row>
    <row r="152" spans="1:126" hidden="1">
      <c r="A152" s="387" t="s">
        <v>370</v>
      </c>
      <c r="B152" s="388"/>
      <c r="C152" s="386" t="s">
        <v>369</v>
      </c>
      <c r="D152" s="1054" t="s">
        <v>381</v>
      </c>
      <c r="E152" s="1055"/>
      <c r="F152" s="1056"/>
      <c r="G152" s="1054" t="s">
        <v>372</v>
      </c>
      <c r="H152" s="1055"/>
      <c r="I152" s="1056"/>
      <c r="J152" s="1054"/>
      <c r="K152" s="1055"/>
      <c r="L152" s="1056"/>
      <c r="M152" s="1054"/>
      <c r="N152" s="1055"/>
      <c r="O152" s="1056"/>
      <c r="P152" s="1054"/>
      <c r="Q152" s="1055"/>
      <c r="R152" s="1057"/>
      <c r="S152" s="369" t="s">
        <v>373</v>
      </c>
      <c r="AH152" s="378"/>
      <c r="AI152" s="391" t="e">
        <f>VLOOKUP(AI$150,$A$164:$L$166,4,FALSE)</f>
        <v>#N/A</v>
      </c>
      <c r="AJ152" s="378" t="e">
        <f t="shared" si="2"/>
        <v>#N/A</v>
      </c>
      <c r="AK152" s="378"/>
      <c r="AL152" s="391" t="e">
        <f>VLOOKUP(AL$150,$A$164:$L$166,4,FALSE)</f>
        <v>#N/A</v>
      </c>
      <c r="AM152" s="378" t="e">
        <f t="shared" si="3"/>
        <v>#N/A</v>
      </c>
      <c r="AV152" s="368"/>
      <c r="AW152" s="368"/>
      <c r="AX152" s="368"/>
      <c r="AY152" s="368"/>
      <c r="AZ152" s="368"/>
      <c r="BA152" s="368"/>
      <c r="BB152" s="368"/>
      <c r="BC152" s="368"/>
      <c r="BD152" s="368"/>
    </row>
    <row r="153" spans="1:126" hidden="1">
      <c r="A153" s="387" t="s">
        <v>381</v>
      </c>
      <c r="B153" s="388"/>
      <c r="C153" s="389" t="s">
        <v>370</v>
      </c>
      <c r="D153" s="1054"/>
      <c r="E153" s="1055"/>
      <c r="F153" s="1056"/>
      <c r="G153" s="1054"/>
      <c r="H153" s="1055"/>
      <c r="I153" s="1056"/>
      <c r="J153" s="1054"/>
      <c r="K153" s="1055"/>
      <c r="L153" s="1056"/>
      <c r="M153" s="1054"/>
      <c r="N153" s="1055"/>
      <c r="O153" s="1056"/>
      <c r="P153" s="1054"/>
      <c r="Q153" s="1055"/>
      <c r="R153" s="1057"/>
      <c r="S153" s="369" t="s">
        <v>373</v>
      </c>
      <c r="AH153" s="378"/>
      <c r="AI153" s="391" t="e">
        <f>VLOOKUP(AI$150,$A$164:$L$166,5,FALSE)</f>
        <v>#N/A</v>
      </c>
      <c r="AJ153" s="378" t="e">
        <f t="shared" si="2"/>
        <v>#N/A</v>
      </c>
      <c r="AK153" s="378"/>
      <c r="AL153" s="391" t="e">
        <f>VLOOKUP(AL$150,$A$164:$L$166,5,FALSE)</f>
        <v>#N/A</v>
      </c>
      <c r="AM153" s="378" t="e">
        <f t="shared" si="3"/>
        <v>#N/A</v>
      </c>
      <c r="AV153" s="368"/>
      <c r="AW153" s="368"/>
      <c r="AX153" s="368"/>
      <c r="AY153" s="368"/>
      <c r="AZ153" s="368"/>
      <c r="BA153" s="368"/>
      <c r="BB153" s="368"/>
      <c r="BC153" s="368"/>
      <c r="BD153" s="368"/>
    </row>
    <row r="154" spans="1:126" hidden="1">
      <c r="A154" s="387" t="s">
        <v>377</v>
      </c>
      <c r="B154" s="388"/>
      <c r="C154" s="386" t="s">
        <v>376</v>
      </c>
      <c r="D154" s="1054" t="s">
        <v>350</v>
      </c>
      <c r="E154" s="1055"/>
      <c r="F154" s="1056"/>
      <c r="G154" s="1054" t="s">
        <v>362</v>
      </c>
      <c r="H154" s="1055"/>
      <c r="I154" s="1056"/>
      <c r="J154" s="1054"/>
      <c r="K154" s="1055"/>
      <c r="L154" s="1056"/>
      <c r="M154" s="1054"/>
      <c r="N154" s="1055"/>
      <c r="O154" s="1056"/>
      <c r="P154" s="1054"/>
      <c r="Q154" s="1055"/>
      <c r="R154" s="1057"/>
      <c r="S154" s="369" t="s">
        <v>164</v>
      </c>
      <c r="AH154" s="378"/>
      <c r="AI154" s="391" t="e">
        <f>VLOOKUP(AI$150,$A$164:$L$166,6,FALSE)</f>
        <v>#N/A</v>
      </c>
      <c r="AJ154" s="378" t="e">
        <f t="shared" si="2"/>
        <v>#N/A</v>
      </c>
      <c r="AK154" s="378"/>
      <c r="AL154" s="391" t="e">
        <f>VLOOKUP(AL$150,$A$164:$L$166,6,FALSE)</f>
        <v>#N/A</v>
      </c>
      <c r="AM154" s="378" t="e">
        <f t="shared" si="3"/>
        <v>#N/A</v>
      </c>
      <c r="AV154" s="368"/>
      <c r="AW154" s="368"/>
      <c r="AX154" s="368"/>
      <c r="AY154" s="368"/>
      <c r="AZ154" s="368"/>
      <c r="BA154" s="368"/>
      <c r="BB154" s="368"/>
      <c r="BC154" s="368"/>
      <c r="BD154" s="368"/>
    </row>
    <row r="155" spans="1:126" hidden="1">
      <c r="A155" s="387" t="s">
        <v>355</v>
      </c>
      <c r="B155" s="388"/>
      <c r="C155" s="389" t="s">
        <v>353</v>
      </c>
      <c r="D155" s="1054" t="s">
        <v>365</v>
      </c>
      <c r="E155" s="1055"/>
      <c r="F155" s="1056"/>
      <c r="G155" s="1054" t="s">
        <v>354</v>
      </c>
      <c r="H155" s="1055"/>
      <c r="I155" s="1056"/>
      <c r="J155" s="1054" t="s">
        <v>367</v>
      </c>
      <c r="K155" s="1055"/>
      <c r="L155" s="1056"/>
      <c r="M155" s="1054" t="s">
        <v>356</v>
      </c>
      <c r="N155" s="1055"/>
      <c r="O155" s="1056"/>
      <c r="P155" s="1054"/>
      <c r="Q155" s="1055"/>
      <c r="R155" s="1057"/>
      <c r="S155" s="369" t="s">
        <v>357</v>
      </c>
      <c r="AH155" s="378"/>
      <c r="AI155" s="391" t="e">
        <f>VLOOKUP(AI$150,$A$164:$L$166,7,FALSE)</f>
        <v>#N/A</v>
      </c>
      <c r="AJ155" s="378" t="e">
        <f t="shared" si="2"/>
        <v>#N/A</v>
      </c>
      <c r="AK155" s="378"/>
      <c r="AL155" s="391" t="e">
        <f>VLOOKUP(AL$150,$A$164:$L$166,7,FALSE)</f>
        <v>#N/A</v>
      </c>
      <c r="AM155" s="378" t="e">
        <f t="shared" si="3"/>
        <v>#N/A</v>
      </c>
      <c r="AV155" s="368"/>
      <c r="AW155" s="368"/>
      <c r="AX155" s="368"/>
      <c r="AY155" s="368"/>
      <c r="AZ155" s="368"/>
      <c r="BA155" s="368"/>
      <c r="BB155" s="368"/>
      <c r="BC155" s="368"/>
      <c r="BD155" s="368"/>
    </row>
    <row r="156" spans="1:126" hidden="1">
      <c r="A156" s="387" t="s">
        <v>350</v>
      </c>
      <c r="B156" s="388"/>
      <c r="C156" s="386" t="s">
        <v>348</v>
      </c>
      <c r="D156" s="1054" t="s">
        <v>349</v>
      </c>
      <c r="E156" s="1055"/>
      <c r="F156" s="1056"/>
      <c r="G156" s="1054" t="s">
        <v>361</v>
      </c>
      <c r="H156" s="1055"/>
      <c r="I156" s="1056"/>
      <c r="J156" s="1054" t="s">
        <v>376</v>
      </c>
      <c r="K156" s="1055"/>
      <c r="L156" s="1056"/>
      <c r="M156" s="1054" t="s">
        <v>377</v>
      </c>
      <c r="N156" s="1055"/>
      <c r="O156" s="1056"/>
      <c r="P156" s="1054" t="s">
        <v>363</v>
      </c>
      <c r="Q156" s="1055"/>
      <c r="R156" s="1057"/>
      <c r="S156" s="369" t="s">
        <v>164</v>
      </c>
      <c r="AH156" s="378"/>
      <c r="AI156" s="391" t="e">
        <f>VLOOKUP(AI$150,$A$164:$L$166,8,FALSE)</f>
        <v>#N/A</v>
      </c>
      <c r="AJ156" s="378" t="e">
        <f t="shared" si="2"/>
        <v>#N/A</v>
      </c>
      <c r="AK156" s="378"/>
      <c r="AL156" s="391" t="e">
        <f>VLOOKUP(AL$150,$A$164:$L$166,8,FALSE)</f>
        <v>#N/A</v>
      </c>
      <c r="AM156" s="378" t="e">
        <f t="shared" si="3"/>
        <v>#N/A</v>
      </c>
      <c r="AV156" s="368"/>
      <c r="AW156" s="368"/>
      <c r="AX156" s="368"/>
      <c r="AY156" s="368"/>
      <c r="AZ156" s="368"/>
      <c r="BA156" s="368"/>
      <c r="BB156" s="368"/>
      <c r="BC156" s="368"/>
      <c r="BD156" s="368"/>
    </row>
    <row r="157" spans="1:126" hidden="1">
      <c r="A157" s="387" t="s">
        <v>362</v>
      </c>
      <c r="B157" s="388"/>
      <c r="C157" s="389" t="s">
        <v>359</v>
      </c>
      <c r="D157" s="1054" t="s">
        <v>376</v>
      </c>
      <c r="E157" s="1055"/>
      <c r="F157" s="1056"/>
      <c r="G157" s="1054" t="s">
        <v>377</v>
      </c>
      <c r="H157" s="1055"/>
      <c r="I157" s="1056"/>
      <c r="J157" s="1054" t="s">
        <v>363</v>
      </c>
      <c r="K157" s="1055"/>
      <c r="L157" s="1056"/>
      <c r="M157" s="1054"/>
      <c r="N157" s="1055"/>
      <c r="O157" s="1056"/>
      <c r="P157" s="1054"/>
      <c r="Q157" s="1055"/>
      <c r="R157" s="1057"/>
      <c r="S157" s="369" t="s">
        <v>164</v>
      </c>
      <c r="AH157" s="378"/>
      <c r="AI157" s="391" t="e">
        <f>VLOOKUP(AI$150,$A$164:$L$166,9,FALSE)</f>
        <v>#N/A</v>
      </c>
      <c r="AJ157" s="378" t="e">
        <f t="shared" si="2"/>
        <v>#N/A</v>
      </c>
      <c r="AK157" s="378"/>
      <c r="AL157" s="391" t="e">
        <f>VLOOKUP(AL$150,$A$164:$L$166,9,FALSE)</f>
        <v>#N/A</v>
      </c>
      <c r="AM157" s="378" t="e">
        <f t="shared" si="3"/>
        <v>#N/A</v>
      </c>
      <c r="AV157" s="368"/>
      <c r="AW157" s="368"/>
      <c r="AX157" s="368"/>
      <c r="AY157" s="368"/>
      <c r="AZ157" s="368"/>
      <c r="BA157" s="368"/>
      <c r="BB157" s="368"/>
      <c r="BC157" s="368"/>
      <c r="BD157" s="368"/>
    </row>
    <row r="158" spans="1:126" hidden="1">
      <c r="A158" s="387" t="s">
        <v>356</v>
      </c>
      <c r="B158" s="388"/>
      <c r="C158" s="386" t="s">
        <v>353</v>
      </c>
      <c r="D158" s="1054" t="s">
        <v>355</v>
      </c>
      <c r="E158" s="1055"/>
      <c r="F158" s="1056"/>
      <c r="G158" s="1054"/>
      <c r="H158" s="1055"/>
      <c r="I158" s="1056"/>
      <c r="J158" s="1054"/>
      <c r="K158" s="1055"/>
      <c r="L158" s="1056"/>
      <c r="M158" s="1054"/>
      <c r="N158" s="1055"/>
      <c r="O158" s="1056"/>
      <c r="P158" s="1054"/>
      <c r="Q158" s="1055"/>
      <c r="R158" s="1057"/>
      <c r="S158" s="369" t="s">
        <v>357</v>
      </c>
      <c r="AH158" s="378"/>
      <c r="AI158" s="391" t="e">
        <f>VLOOKUP(AI$150,$A$164:$L$166,10,FALSE)</f>
        <v>#N/A</v>
      </c>
      <c r="AJ158" s="378" t="e">
        <f t="shared" si="2"/>
        <v>#N/A</v>
      </c>
      <c r="AK158" s="378"/>
      <c r="AL158" s="391" t="e">
        <f>VLOOKUP(AL$150,$A$164:$L$166,10,FALSE)</f>
        <v>#N/A</v>
      </c>
      <c r="AM158" s="378" t="e">
        <f t="shared" si="3"/>
        <v>#N/A</v>
      </c>
      <c r="AV158" s="368"/>
      <c r="AW158" s="368"/>
      <c r="AX158" s="368"/>
      <c r="AY158" s="368"/>
      <c r="AZ158" s="368"/>
      <c r="BA158" s="368"/>
      <c r="BB158" s="368"/>
      <c r="BC158" s="368"/>
      <c r="BD158" s="368"/>
    </row>
    <row r="159" spans="1:126" hidden="1">
      <c r="A159" s="387" t="s">
        <v>363</v>
      </c>
      <c r="B159" s="388"/>
      <c r="C159" s="389" t="s">
        <v>359</v>
      </c>
      <c r="D159" s="1054" t="s">
        <v>361</v>
      </c>
      <c r="E159" s="1055"/>
      <c r="F159" s="1056"/>
      <c r="G159" s="1054" t="s">
        <v>376</v>
      </c>
      <c r="H159" s="1055"/>
      <c r="I159" s="1056"/>
      <c r="J159" s="1054" t="s">
        <v>350</v>
      </c>
      <c r="K159" s="1055"/>
      <c r="L159" s="1056"/>
      <c r="M159" s="1054" t="s">
        <v>362</v>
      </c>
      <c r="N159" s="1055"/>
      <c r="O159" s="1056"/>
      <c r="P159" s="1054"/>
      <c r="Q159" s="1055"/>
      <c r="R159" s="1057"/>
      <c r="S159" s="369" t="s">
        <v>164</v>
      </c>
      <c r="AH159" s="378"/>
      <c r="AI159" s="391" t="e">
        <f>VLOOKUP(AI$150,$A$164:$L$166,11,FALSE)</f>
        <v>#N/A</v>
      </c>
      <c r="AJ159" s="378" t="e">
        <f t="shared" si="2"/>
        <v>#N/A</v>
      </c>
      <c r="AK159" s="378"/>
      <c r="AL159" s="391" t="e">
        <f>VLOOKUP(AL$150,$A$164:$L$166,11,FALSE)</f>
        <v>#N/A</v>
      </c>
      <c r="AM159" s="378" t="e">
        <f t="shared" si="3"/>
        <v>#N/A</v>
      </c>
      <c r="AV159" s="368"/>
      <c r="AW159" s="368"/>
      <c r="AX159" s="368"/>
      <c r="AY159" s="368"/>
      <c r="AZ159" s="368"/>
      <c r="BA159" s="368"/>
      <c r="BB159" s="368"/>
      <c r="BC159" s="368"/>
      <c r="BD159" s="368"/>
    </row>
    <row r="160" spans="1:126" hidden="1">
      <c r="A160" s="387" t="s">
        <v>371</v>
      </c>
      <c r="B160" s="388"/>
      <c r="C160" s="389" t="s">
        <v>369</v>
      </c>
      <c r="D160" s="1054" t="s">
        <v>372</v>
      </c>
      <c r="E160" s="1055"/>
      <c r="F160" s="1056"/>
      <c r="G160" s="1054"/>
      <c r="H160" s="1055"/>
      <c r="I160" s="1056"/>
      <c r="J160" s="1054"/>
      <c r="K160" s="1055"/>
      <c r="L160" s="1056"/>
      <c r="M160" s="1054"/>
      <c r="N160" s="1055"/>
      <c r="O160" s="1056"/>
      <c r="P160" s="1054"/>
      <c r="Q160" s="1055"/>
      <c r="R160" s="1057"/>
      <c r="S160" s="369" t="s">
        <v>373</v>
      </c>
      <c r="AH160" s="378"/>
      <c r="AI160" s="391" t="e">
        <f>VLOOKUP(AI$150,$A$164:$L$166,12,FALSE)</f>
        <v>#N/A</v>
      </c>
      <c r="AJ160" s="378" t="e">
        <f t="shared" si="2"/>
        <v>#N/A</v>
      </c>
      <c r="AK160" s="378"/>
      <c r="AL160" s="391" t="e">
        <f>VLOOKUP(AL$150,$A$164:$L$166,12,FALSE)</f>
        <v>#N/A</v>
      </c>
      <c r="AM160" s="378" t="e">
        <f t="shared" si="3"/>
        <v>#N/A</v>
      </c>
      <c r="AV160" s="368"/>
      <c r="AW160" s="368"/>
      <c r="AX160" s="368"/>
      <c r="AY160" s="368"/>
      <c r="AZ160" s="368"/>
      <c r="BA160" s="368"/>
      <c r="BB160" s="368"/>
      <c r="BC160" s="368"/>
      <c r="BD160" s="368"/>
    </row>
    <row r="161" spans="1:56" ht="14.25" hidden="1" thickBot="1">
      <c r="A161" s="392" t="s">
        <v>372</v>
      </c>
      <c r="B161" s="393"/>
      <c r="C161" s="394" t="s">
        <v>369</v>
      </c>
      <c r="D161" s="1039" t="s">
        <v>370</v>
      </c>
      <c r="E161" s="1040"/>
      <c r="F161" s="1041"/>
      <c r="G161" s="1039" t="s">
        <v>371</v>
      </c>
      <c r="H161" s="1040"/>
      <c r="I161" s="1041"/>
      <c r="J161" s="1039"/>
      <c r="K161" s="1040"/>
      <c r="L161" s="1041"/>
      <c r="M161" s="1039"/>
      <c r="N161" s="1040"/>
      <c r="O161" s="1041"/>
      <c r="P161" s="1039"/>
      <c r="Q161" s="1040"/>
      <c r="R161" s="1042"/>
      <c r="S161" s="369" t="s">
        <v>373</v>
      </c>
      <c r="AH161" s="378" t="s">
        <v>382</v>
      </c>
      <c r="AI161" s="378" t="s">
        <v>383</v>
      </c>
      <c r="AJ161" s="378">
        <f t="shared" ref="AJ161:AJ182" si="4">IF(OR(AJ$94="",AJ$94=0),"",IF(AJ$94=AI161,0.5,0))</f>
        <v>0</v>
      </c>
      <c r="AK161" s="378" t="s">
        <v>382</v>
      </c>
      <c r="AL161" s="378" t="s">
        <v>383</v>
      </c>
      <c r="AM161" s="378">
        <f t="shared" ref="AM161:AM182" si="5">IF(OR(AM$94="",AM$94=0),"",IF(AM$94=AL161,0.5,0))</f>
        <v>0</v>
      </c>
      <c r="AV161" s="368"/>
      <c r="AW161" s="368"/>
      <c r="AX161" s="368"/>
      <c r="AY161" s="368"/>
      <c r="AZ161" s="368"/>
      <c r="BA161" s="368"/>
      <c r="BB161" s="368"/>
      <c r="BC161" s="368"/>
      <c r="BD161" s="368"/>
    </row>
    <row r="162" spans="1:56" hidden="1">
      <c r="AH162" s="378"/>
      <c r="AI162" s="378" t="s">
        <v>384</v>
      </c>
      <c r="AJ162" s="378">
        <f t="shared" si="4"/>
        <v>0</v>
      </c>
      <c r="AK162" s="378"/>
      <c r="AL162" s="378" t="s">
        <v>384</v>
      </c>
      <c r="AM162" s="378">
        <f t="shared" si="5"/>
        <v>0</v>
      </c>
      <c r="AV162" s="368"/>
      <c r="AW162" s="368"/>
      <c r="AX162" s="368"/>
      <c r="AY162" s="368"/>
      <c r="AZ162" s="368"/>
      <c r="BA162" s="368"/>
      <c r="BB162" s="368"/>
      <c r="BC162" s="368"/>
      <c r="BD162" s="368"/>
    </row>
    <row r="163" spans="1:56" hidden="1">
      <c r="AH163" s="378"/>
      <c r="AI163" s="378" t="s">
        <v>385</v>
      </c>
      <c r="AJ163" s="378">
        <f t="shared" si="4"/>
        <v>0</v>
      </c>
      <c r="AK163" s="378"/>
      <c r="AL163" s="378" t="s">
        <v>385</v>
      </c>
      <c r="AM163" s="378">
        <f t="shared" si="5"/>
        <v>0.5</v>
      </c>
      <c r="AV163" s="368"/>
      <c r="AW163" s="368"/>
      <c r="AX163" s="368"/>
      <c r="AY163" s="368"/>
      <c r="AZ163" s="368"/>
      <c r="BA163" s="368"/>
      <c r="BB163" s="368"/>
      <c r="BC163" s="368"/>
      <c r="BD163" s="368"/>
    </row>
    <row r="164" spans="1:56" hidden="1">
      <c r="A164" s="369" t="s">
        <v>164</v>
      </c>
      <c r="C164" s="369" t="s">
        <v>348</v>
      </c>
      <c r="D164" s="369" t="s">
        <v>349</v>
      </c>
      <c r="E164" s="369" t="s">
        <v>359</v>
      </c>
      <c r="F164" s="369" t="s">
        <v>360</v>
      </c>
      <c r="G164" s="369" t="s">
        <v>361</v>
      </c>
      <c r="H164" s="369" t="s">
        <v>376</v>
      </c>
      <c r="I164" s="369" t="s">
        <v>377</v>
      </c>
      <c r="J164" s="369" t="s">
        <v>350</v>
      </c>
      <c r="K164" s="369" t="s">
        <v>362</v>
      </c>
      <c r="L164" s="369" t="s">
        <v>363</v>
      </c>
      <c r="AH164" s="378"/>
      <c r="AI164" s="378" t="s">
        <v>386</v>
      </c>
      <c r="AJ164" s="378">
        <f t="shared" si="4"/>
        <v>0</v>
      </c>
      <c r="AK164" s="378"/>
      <c r="AL164" s="378" t="s">
        <v>386</v>
      </c>
      <c r="AM164" s="378">
        <f t="shared" si="5"/>
        <v>0</v>
      </c>
      <c r="AV164" s="368"/>
      <c r="AW164" s="368"/>
      <c r="AX164" s="368"/>
      <c r="AY164" s="368"/>
      <c r="AZ164" s="368"/>
      <c r="BA164" s="368"/>
      <c r="BB164" s="368"/>
      <c r="BC164" s="368"/>
      <c r="BD164" s="368"/>
    </row>
    <row r="165" spans="1:56" hidden="1">
      <c r="A165" s="369" t="s">
        <v>357</v>
      </c>
      <c r="C165" s="369" t="s">
        <v>353</v>
      </c>
      <c r="D165" s="369" t="s">
        <v>365</v>
      </c>
      <c r="E165" s="369" t="s">
        <v>366</v>
      </c>
      <c r="F165" s="369" t="s">
        <v>354</v>
      </c>
      <c r="G165" s="369" t="s">
        <v>367</v>
      </c>
      <c r="H165" s="369" t="s">
        <v>355</v>
      </c>
      <c r="I165" s="369" t="s">
        <v>356</v>
      </c>
      <c r="AH165" s="378"/>
      <c r="AI165" s="378" t="s">
        <v>387</v>
      </c>
      <c r="AJ165" s="378">
        <f t="shared" si="4"/>
        <v>0</v>
      </c>
      <c r="AK165" s="378"/>
      <c r="AL165" s="378" t="s">
        <v>387</v>
      </c>
      <c r="AM165" s="378">
        <f t="shared" si="5"/>
        <v>0</v>
      </c>
      <c r="AV165" s="368"/>
      <c r="AW165" s="368"/>
      <c r="AX165" s="368"/>
      <c r="AY165" s="368"/>
      <c r="AZ165" s="368"/>
      <c r="BA165" s="368"/>
      <c r="BB165" s="368"/>
      <c r="BC165" s="368"/>
      <c r="BD165" s="368"/>
    </row>
    <row r="166" spans="1:56" hidden="1">
      <c r="A166" s="369" t="s">
        <v>373</v>
      </c>
      <c r="C166" s="369" t="s">
        <v>369</v>
      </c>
      <c r="D166" s="369" t="s">
        <v>370</v>
      </c>
      <c r="E166" s="369" t="s">
        <v>381</v>
      </c>
      <c r="F166" s="369" t="s">
        <v>371</v>
      </c>
      <c r="G166" s="369" t="s">
        <v>372</v>
      </c>
      <c r="AH166" s="378"/>
      <c r="AI166" s="378" t="s">
        <v>388</v>
      </c>
      <c r="AJ166" s="378">
        <f t="shared" si="4"/>
        <v>0</v>
      </c>
      <c r="AK166" s="378"/>
      <c r="AL166" s="378" t="s">
        <v>388</v>
      </c>
      <c r="AM166" s="378">
        <f t="shared" si="5"/>
        <v>0</v>
      </c>
      <c r="AV166" s="368"/>
      <c r="AW166" s="368"/>
      <c r="AX166" s="368"/>
      <c r="AY166" s="368"/>
      <c r="AZ166" s="368"/>
      <c r="BA166" s="368"/>
      <c r="BB166" s="368"/>
      <c r="BC166" s="368"/>
      <c r="BD166" s="368"/>
    </row>
    <row r="167" spans="1:56" hidden="1">
      <c r="AH167" s="378"/>
      <c r="AI167" s="378" t="s">
        <v>389</v>
      </c>
      <c r="AJ167" s="378">
        <f t="shared" si="4"/>
        <v>0</v>
      </c>
      <c r="AK167" s="378"/>
      <c r="AL167" s="378" t="s">
        <v>389</v>
      </c>
      <c r="AM167" s="378">
        <f t="shared" si="5"/>
        <v>0</v>
      </c>
      <c r="AV167" s="368"/>
      <c r="AW167" s="368"/>
      <c r="AX167" s="368"/>
      <c r="AY167" s="368"/>
      <c r="AZ167" s="368"/>
      <c r="BA167" s="368"/>
      <c r="BB167" s="368"/>
      <c r="BC167" s="368"/>
      <c r="BD167" s="368"/>
    </row>
    <row r="168" spans="1:56" hidden="1">
      <c r="AH168" s="378"/>
      <c r="AI168" s="378" t="s">
        <v>390</v>
      </c>
      <c r="AJ168" s="378">
        <f t="shared" si="4"/>
        <v>0</v>
      </c>
      <c r="AK168" s="378"/>
      <c r="AL168" s="378" t="s">
        <v>390</v>
      </c>
      <c r="AM168" s="378">
        <f t="shared" si="5"/>
        <v>0</v>
      </c>
      <c r="AV168" s="368"/>
      <c r="AW168" s="368"/>
      <c r="AX168" s="368"/>
      <c r="AY168" s="368"/>
      <c r="AZ168" s="368"/>
      <c r="BA168" s="368"/>
      <c r="BB168" s="368"/>
      <c r="BC168" s="368"/>
      <c r="BD168" s="368"/>
    </row>
    <row r="169" spans="1:56" hidden="1">
      <c r="AH169" s="378"/>
      <c r="AI169" s="378" t="s">
        <v>391</v>
      </c>
      <c r="AJ169" s="378">
        <f t="shared" si="4"/>
        <v>0</v>
      </c>
      <c r="AK169" s="378"/>
      <c r="AL169" s="378" t="s">
        <v>391</v>
      </c>
      <c r="AM169" s="378">
        <f t="shared" si="5"/>
        <v>0</v>
      </c>
      <c r="AV169" s="368"/>
      <c r="AW169" s="368"/>
      <c r="AX169" s="368"/>
      <c r="AY169" s="368"/>
      <c r="AZ169" s="368"/>
      <c r="BA169" s="368"/>
      <c r="BB169" s="368"/>
      <c r="BC169" s="368"/>
      <c r="BD169" s="368"/>
    </row>
    <row r="170" spans="1:56" hidden="1">
      <c r="AH170" s="378"/>
      <c r="AI170" s="378" t="s">
        <v>392</v>
      </c>
      <c r="AJ170" s="378">
        <f t="shared" si="4"/>
        <v>0</v>
      </c>
      <c r="AK170" s="378"/>
      <c r="AL170" s="378" t="s">
        <v>392</v>
      </c>
      <c r="AM170" s="378">
        <f t="shared" si="5"/>
        <v>0</v>
      </c>
      <c r="AV170" s="368"/>
      <c r="AW170" s="368"/>
      <c r="AX170" s="368"/>
      <c r="AY170" s="368"/>
      <c r="AZ170" s="368"/>
      <c r="BA170" s="368"/>
      <c r="BB170" s="368"/>
      <c r="BC170" s="368"/>
      <c r="BD170" s="368"/>
    </row>
    <row r="171" spans="1:56" hidden="1">
      <c r="AH171" s="378"/>
      <c r="AI171" s="378" t="s">
        <v>393</v>
      </c>
      <c r="AJ171" s="378">
        <f t="shared" si="4"/>
        <v>0</v>
      </c>
      <c r="AK171" s="378"/>
      <c r="AL171" s="378" t="s">
        <v>393</v>
      </c>
      <c r="AM171" s="378">
        <f t="shared" si="5"/>
        <v>0</v>
      </c>
      <c r="AV171" s="368"/>
      <c r="AW171" s="368"/>
      <c r="AX171" s="368"/>
      <c r="AY171" s="368"/>
      <c r="AZ171" s="368"/>
      <c r="BA171" s="368"/>
      <c r="BB171" s="368"/>
      <c r="BC171" s="368"/>
      <c r="BD171" s="368"/>
    </row>
    <row r="172" spans="1:56" hidden="1">
      <c r="AH172" s="378"/>
      <c r="AI172" s="378" t="s">
        <v>394</v>
      </c>
      <c r="AJ172" s="378">
        <f t="shared" si="4"/>
        <v>0</v>
      </c>
      <c r="AK172" s="378"/>
      <c r="AL172" s="378" t="s">
        <v>394</v>
      </c>
      <c r="AM172" s="378">
        <f t="shared" si="5"/>
        <v>0</v>
      </c>
      <c r="AV172" s="368"/>
      <c r="AW172" s="368"/>
      <c r="AX172" s="368"/>
      <c r="AY172" s="368"/>
      <c r="AZ172" s="368"/>
      <c r="BA172" s="368"/>
      <c r="BB172" s="368"/>
      <c r="BC172" s="368"/>
      <c r="BD172" s="368"/>
    </row>
    <row r="173" spans="1:56" hidden="1">
      <c r="AH173" s="378"/>
      <c r="AI173" s="378" t="s">
        <v>395</v>
      </c>
      <c r="AJ173" s="378">
        <f t="shared" si="4"/>
        <v>0</v>
      </c>
      <c r="AK173" s="378"/>
      <c r="AL173" s="378" t="s">
        <v>395</v>
      </c>
      <c r="AM173" s="378">
        <f t="shared" si="5"/>
        <v>0</v>
      </c>
      <c r="AV173" s="368"/>
      <c r="AW173" s="368"/>
      <c r="AX173" s="368"/>
      <c r="AY173" s="368"/>
      <c r="AZ173" s="368"/>
      <c r="BA173" s="368"/>
      <c r="BB173" s="368"/>
      <c r="BC173" s="368"/>
      <c r="BD173" s="368"/>
    </row>
    <row r="174" spans="1:56" hidden="1">
      <c r="AH174" s="378"/>
      <c r="AI174" s="378" t="s">
        <v>396</v>
      </c>
      <c r="AJ174" s="378">
        <f t="shared" si="4"/>
        <v>0</v>
      </c>
      <c r="AK174" s="378"/>
      <c r="AL174" s="378" t="s">
        <v>396</v>
      </c>
      <c r="AM174" s="378">
        <f t="shared" si="5"/>
        <v>0</v>
      </c>
      <c r="AV174" s="368"/>
      <c r="AW174" s="368"/>
      <c r="AX174" s="368"/>
      <c r="AY174" s="368"/>
      <c r="AZ174" s="368"/>
      <c r="BA174" s="368"/>
      <c r="BB174" s="368"/>
      <c r="BC174" s="368"/>
      <c r="BD174" s="368"/>
    </row>
    <row r="175" spans="1:56" hidden="1">
      <c r="AH175" s="378"/>
      <c r="AI175" s="378" t="s">
        <v>397</v>
      </c>
      <c r="AJ175" s="378">
        <f t="shared" si="4"/>
        <v>0</v>
      </c>
      <c r="AK175" s="378"/>
      <c r="AL175" s="378" t="s">
        <v>397</v>
      </c>
      <c r="AM175" s="378">
        <f t="shared" si="5"/>
        <v>0</v>
      </c>
      <c r="AV175" s="368"/>
      <c r="AW175" s="368"/>
      <c r="AX175" s="368"/>
      <c r="AY175" s="368"/>
      <c r="AZ175" s="368"/>
      <c r="BA175" s="368"/>
      <c r="BB175" s="368"/>
      <c r="BC175" s="368"/>
      <c r="BD175" s="368"/>
    </row>
    <row r="176" spans="1:56" hidden="1">
      <c r="AH176" s="378"/>
      <c r="AI176" s="378" t="s">
        <v>398</v>
      </c>
      <c r="AJ176" s="378">
        <f t="shared" si="4"/>
        <v>0.5</v>
      </c>
      <c r="AK176" s="378"/>
      <c r="AL176" s="378" t="s">
        <v>398</v>
      </c>
      <c r="AM176" s="378">
        <f t="shared" si="5"/>
        <v>0</v>
      </c>
      <c r="AV176" s="368"/>
      <c r="AW176" s="368"/>
      <c r="AX176" s="368"/>
      <c r="AY176" s="368"/>
      <c r="AZ176" s="368"/>
      <c r="BA176" s="368"/>
      <c r="BB176" s="368"/>
      <c r="BC176" s="368"/>
      <c r="BD176" s="368"/>
    </row>
    <row r="177" spans="34:56" hidden="1">
      <c r="AH177" s="378"/>
      <c r="AI177" s="378" t="s">
        <v>399</v>
      </c>
      <c r="AJ177" s="378">
        <f t="shared" si="4"/>
        <v>0</v>
      </c>
      <c r="AK177" s="378"/>
      <c r="AL177" s="378" t="s">
        <v>399</v>
      </c>
      <c r="AM177" s="378">
        <f t="shared" si="5"/>
        <v>0</v>
      </c>
      <c r="AV177" s="368"/>
      <c r="AW177" s="368"/>
      <c r="AX177" s="368"/>
      <c r="AY177" s="368"/>
      <c r="AZ177" s="368"/>
      <c r="BA177" s="368"/>
      <c r="BB177" s="368"/>
      <c r="BC177" s="368"/>
      <c r="BD177" s="368"/>
    </row>
    <row r="178" spans="34:56" hidden="1">
      <c r="AH178" s="378"/>
      <c r="AI178" s="378" t="s">
        <v>400</v>
      </c>
      <c r="AJ178" s="378">
        <f t="shared" si="4"/>
        <v>0</v>
      </c>
      <c r="AK178" s="378"/>
      <c r="AL178" s="378" t="s">
        <v>400</v>
      </c>
      <c r="AM178" s="378">
        <f t="shared" si="5"/>
        <v>0</v>
      </c>
      <c r="AV178" s="368"/>
      <c r="AW178" s="368"/>
      <c r="AX178" s="368"/>
      <c r="AY178" s="368"/>
      <c r="AZ178" s="368"/>
      <c r="BA178" s="368"/>
      <c r="BB178" s="368"/>
      <c r="BC178" s="368"/>
      <c r="BD178" s="368"/>
    </row>
    <row r="179" spans="34:56" hidden="1">
      <c r="AH179" s="378"/>
      <c r="AI179" s="378" t="s">
        <v>401</v>
      </c>
      <c r="AJ179" s="378">
        <f t="shared" si="4"/>
        <v>0</v>
      </c>
      <c r="AK179" s="378"/>
      <c r="AL179" s="378" t="s">
        <v>401</v>
      </c>
      <c r="AM179" s="378">
        <f t="shared" si="5"/>
        <v>0</v>
      </c>
      <c r="AV179" s="368"/>
      <c r="AW179" s="368"/>
      <c r="AX179" s="368"/>
      <c r="AY179" s="368"/>
      <c r="AZ179" s="368"/>
      <c r="BA179" s="368"/>
      <c r="BB179" s="368"/>
      <c r="BC179" s="368"/>
      <c r="BD179" s="368"/>
    </row>
    <row r="180" spans="34:56" hidden="1">
      <c r="AH180" s="378"/>
      <c r="AI180" s="378" t="s">
        <v>402</v>
      </c>
      <c r="AJ180" s="378">
        <f t="shared" si="4"/>
        <v>0</v>
      </c>
      <c r="AK180" s="378"/>
      <c r="AL180" s="378" t="s">
        <v>402</v>
      </c>
      <c r="AM180" s="378">
        <f t="shared" si="5"/>
        <v>0</v>
      </c>
      <c r="AV180" s="368"/>
      <c r="AW180" s="368"/>
      <c r="AX180" s="368"/>
      <c r="AY180" s="368"/>
      <c r="AZ180" s="368"/>
      <c r="BA180" s="368"/>
      <c r="BB180" s="368"/>
      <c r="BC180" s="368"/>
      <c r="BD180" s="368"/>
    </row>
    <row r="181" spans="34:56" hidden="1">
      <c r="AH181" s="378"/>
      <c r="AI181" s="378" t="s">
        <v>403</v>
      </c>
      <c r="AJ181" s="378">
        <f t="shared" si="4"/>
        <v>0</v>
      </c>
      <c r="AK181" s="378"/>
      <c r="AL181" s="378" t="s">
        <v>403</v>
      </c>
      <c r="AM181" s="378">
        <f t="shared" si="5"/>
        <v>0</v>
      </c>
      <c r="AV181" s="368"/>
      <c r="AW181" s="368"/>
      <c r="AX181" s="368"/>
      <c r="AY181" s="368"/>
      <c r="AZ181" s="368"/>
      <c r="BA181" s="368"/>
      <c r="BB181" s="368"/>
      <c r="BC181" s="368"/>
      <c r="BD181" s="368"/>
    </row>
    <row r="182" spans="34:56" hidden="1">
      <c r="AH182" s="378"/>
      <c r="AI182" s="378" t="s">
        <v>404</v>
      </c>
      <c r="AJ182" s="378">
        <f t="shared" si="4"/>
        <v>0</v>
      </c>
      <c r="AK182" s="378"/>
      <c r="AL182" s="378" t="s">
        <v>404</v>
      </c>
      <c r="AM182" s="378">
        <f t="shared" si="5"/>
        <v>0</v>
      </c>
      <c r="AV182" s="368"/>
      <c r="AW182" s="368"/>
      <c r="AX182" s="368"/>
      <c r="AY182" s="368"/>
      <c r="AZ182" s="368"/>
      <c r="BA182" s="368"/>
      <c r="BB182" s="368"/>
      <c r="BC182" s="368"/>
      <c r="BD182" s="368"/>
    </row>
    <row r="183" spans="34:56" hidden="1">
      <c r="AH183" s="378"/>
      <c r="AI183" s="395" t="s">
        <v>405</v>
      </c>
      <c r="AJ183" s="395" t="e">
        <f>MAX(AJ149:AJ182)</f>
        <v>#N/A</v>
      </c>
      <c r="AK183" s="378"/>
      <c r="AL183" s="395" t="s">
        <v>405</v>
      </c>
      <c r="AM183" s="395" t="e">
        <f>MAX(AM149:AM182)</f>
        <v>#N/A</v>
      </c>
      <c r="AV183" s="368"/>
      <c r="AW183" s="368"/>
      <c r="AX183" s="368"/>
      <c r="AY183" s="368"/>
      <c r="AZ183" s="368"/>
      <c r="BA183" s="368"/>
      <c r="BB183" s="368"/>
      <c r="BC183" s="368"/>
      <c r="BD183" s="368"/>
    </row>
    <row r="184" spans="34:56" hidden="1">
      <c r="AH184" s="378" t="s">
        <v>406</v>
      </c>
      <c r="AI184" s="378"/>
      <c r="AJ184" s="378"/>
      <c r="AK184" s="378" t="s">
        <v>406</v>
      </c>
      <c r="AL184" s="378"/>
      <c r="AM184" s="378"/>
      <c r="AN184" s="378"/>
      <c r="AO184" s="378"/>
      <c r="AP184" s="378"/>
      <c r="AV184" s="368"/>
      <c r="AW184" s="368"/>
      <c r="AX184" s="368"/>
      <c r="AY184" s="368"/>
      <c r="AZ184" s="368"/>
      <c r="BA184" s="368"/>
      <c r="BB184" s="368"/>
      <c r="BC184" s="368"/>
      <c r="BD184" s="368"/>
    </row>
    <row r="185" spans="34:56" hidden="1">
      <c r="AH185" s="378" t="s">
        <v>378</v>
      </c>
      <c r="AI185" s="378">
        <f>$T$2</f>
        <v>0</v>
      </c>
      <c r="AJ185" s="378" t="str">
        <f>IF(AJ$95="","",IF(AJ$95=AI185,1.5,0))</f>
        <v/>
      </c>
      <c r="AK185" s="378" t="s">
        <v>378</v>
      </c>
      <c r="AL185" s="378">
        <f>$T$2</f>
        <v>0</v>
      </c>
      <c r="AM185" s="378" t="str">
        <f>IF(AM$95="","",IF(AM$95=AL185,1.5,0))</f>
        <v/>
      </c>
      <c r="AV185" s="368"/>
      <c r="AW185" s="368"/>
      <c r="AX185" s="368"/>
      <c r="AY185" s="368"/>
      <c r="AZ185" s="368"/>
      <c r="BA185" s="368"/>
      <c r="BB185" s="368"/>
      <c r="BC185" s="368"/>
      <c r="BD185" s="368"/>
    </row>
    <row r="186" spans="34:56" hidden="1">
      <c r="AH186" s="378" t="s">
        <v>379</v>
      </c>
      <c r="AI186" s="378" t="e">
        <f>VLOOKUP(AI185,$A$140:$S$161,19,FALSE)</f>
        <v>#N/A</v>
      </c>
      <c r="AJ186" s="378"/>
      <c r="AK186" s="378" t="s">
        <v>379</v>
      </c>
      <c r="AL186" s="378" t="e">
        <f>VLOOKUP(AL185,$A$140:$S$161,19,FALSE)</f>
        <v>#N/A</v>
      </c>
      <c r="AM186" s="378"/>
      <c r="AV186" s="368"/>
      <c r="AW186" s="368"/>
      <c r="AX186" s="368"/>
      <c r="AY186" s="368"/>
      <c r="AZ186" s="368"/>
      <c r="BA186" s="368"/>
      <c r="BB186" s="368"/>
      <c r="BC186" s="368"/>
      <c r="BD186" s="368"/>
    </row>
    <row r="187" spans="34:56" hidden="1">
      <c r="AH187" s="378" t="s">
        <v>380</v>
      </c>
      <c r="AI187" s="391" t="e">
        <f>VLOOKUP(AI$186,$A$164:$L$166,3,FALSE)</f>
        <v>#N/A</v>
      </c>
      <c r="AJ187" s="378" t="str">
        <f t="shared" ref="AJ187:AJ196" si="6">IF(OR(AJ$95="",AJ$95=0),"",IF(AJ$95=AI187,1,0))</f>
        <v/>
      </c>
      <c r="AK187" s="378" t="s">
        <v>380</v>
      </c>
      <c r="AL187" s="391" t="e">
        <f>VLOOKUP(AL$186,$A$164:$L$166,3,FALSE)</f>
        <v>#N/A</v>
      </c>
      <c r="AM187" s="378" t="str">
        <f t="shared" ref="AM187:AM196" si="7">IF(OR(AM$95="",AM$95=0),"",IF(AM$95=AL187,1,0))</f>
        <v/>
      </c>
      <c r="AV187" s="368"/>
      <c r="AW187" s="368"/>
      <c r="AX187" s="368"/>
      <c r="AY187" s="368"/>
      <c r="AZ187" s="368"/>
      <c r="BA187" s="368"/>
      <c r="BB187" s="368"/>
      <c r="BC187" s="368"/>
      <c r="BD187" s="368"/>
    </row>
    <row r="188" spans="34:56" hidden="1">
      <c r="AH188" s="378"/>
      <c r="AI188" s="391" t="e">
        <f>VLOOKUP(AI$186,$A$164:$L$166,4,FALSE)</f>
        <v>#N/A</v>
      </c>
      <c r="AJ188" s="378" t="str">
        <f t="shared" si="6"/>
        <v/>
      </c>
      <c r="AK188" s="378"/>
      <c r="AL188" s="391" t="e">
        <f>VLOOKUP(AL$186,$A$164:$L$166,4,FALSE)</f>
        <v>#N/A</v>
      </c>
      <c r="AM188" s="378" t="str">
        <f t="shared" si="7"/>
        <v/>
      </c>
      <c r="AV188" s="368"/>
      <c r="AW188" s="368"/>
      <c r="AX188" s="368"/>
      <c r="AY188" s="368"/>
      <c r="AZ188" s="368"/>
      <c r="BA188" s="368"/>
      <c r="BB188" s="368"/>
      <c r="BC188" s="368"/>
      <c r="BD188" s="368"/>
    </row>
    <row r="189" spans="34:56" hidden="1">
      <c r="AH189" s="378"/>
      <c r="AI189" s="391" t="e">
        <f>VLOOKUP(AI$186,$A$164:$L$166,5,FALSE)</f>
        <v>#N/A</v>
      </c>
      <c r="AJ189" s="378" t="str">
        <f t="shared" si="6"/>
        <v/>
      </c>
      <c r="AK189" s="378"/>
      <c r="AL189" s="391" t="e">
        <f>VLOOKUP(AL$186,$A$164:$L$166,5,FALSE)</f>
        <v>#N/A</v>
      </c>
      <c r="AM189" s="378" t="str">
        <f t="shared" si="7"/>
        <v/>
      </c>
    </row>
    <row r="190" spans="34:56" hidden="1">
      <c r="AH190" s="378"/>
      <c r="AI190" s="391" t="e">
        <f>VLOOKUP(AI$186,$A$164:$L$166,6,FALSE)</f>
        <v>#N/A</v>
      </c>
      <c r="AJ190" s="378" t="str">
        <f t="shared" si="6"/>
        <v/>
      </c>
      <c r="AK190" s="378"/>
      <c r="AL190" s="391" t="e">
        <f>VLOOKUP(AL$186,$A$164:$L$166,6,FALSE)</f>
        <v>#N/A</v>
      </c>
      <c r="AM190" s="378" t="str">
        <f t="shared" si="7"/>
        <v/>
      </c>
    </row>
    <row r="191" spans="34:56" hidden="1">
      <c r="AH191" s="378"/>
      <c r="AI191" s="391" t="e">
        <f>VLOOKUP(AI$186,$A$164:$L$166,7,FALSE)</f>
        <v>#N/A</v>
      </c>
      <c r="AJ191" s="378" t="str">
        <f t="shared" si="6"/>
        <v/>
      </c>
      <c r="AK191" s="378"/>
      <c r="AL191" s="391" t="e">
        <f>VLOOKUP(AL$186,$A$164:$L$166,7,FALSE)</f>
        <v>#N/A</v>
      </c>
      <c r="AM191" s="378" t="str">
        <f t="shared" si="7"/>
        <v/>
      </c>
    </row>
    <row r="192" spans="34:56" hidden="1">
      <c r="AH192" s="378"/>
      <c r="AI192" s="391" t="e">
        <f>VLOOKUP(AI$186,$A$164:$L$166,8,FALSE)</f>
        <v>#N/A</v>
      </c>
      <c r="AJ192" s="378" t="str">
        <f t="shared" si="6"/>
        <v/>
      </c>
      <c r="AK192" s="378"/>
      <c r="AL192" s="391" t="e">
        <f>VLOOKUP(AL$186,$A$164:$L$166,8,FALSE)</f>
        <v>#N/A</v>
      </c>
      <c r="AM192" s="378" t="str">
        <f t="shared" si="7"/>
        <v/>
      </c>
    </row>
    <row r="193" spans="34:43" hidden="1">
      <c r="AH193" s="378"/>
      <c r="AI193" s="391" t="e">
        <f>VLOOKUP(AI$186,$A$164:$L$166,9,FALSE)</f>
        <v>#N/A</v>
      </c>
      <c r="AJ193" s="378" t="str">
        <f t="shared" si="6"/>
        <v/>
      </c>
      <c r="AK193" s="378"/>
      <c r="AL193" s="391" t="e">
        <f>VLOOKUP(AL$186,$A$164:$L$166,9,FALSE)</f>
        <v>#N/A</v>
      </c>
      <c r="AM193" s="378" t="str">
        <f t="shared" si="7"/>
        <v/>
      </c>
    </row>
    <row r="194" spans="34:43" hidden="1">
      <c r="AH194" s="378"/>
      <c r="AI194" s="391" t="e">
        <f>VLOOKUP(AI$186,$A$164:$L$166,10,FALSE)</f>
        <v>#N/A</v>
      </c>
      <c r="AJ194" s="378" t="str">
        <f t="shared" si="6"/>
        <v/>
      </c>
      <c r="AK194" s="378"/>
      <c r="AL194" s="391" t="e">
        <f>VLOOKUP(AL$186,$A$164:$L$166,10,FALSE)</f>
        <v>#N/A</v>
      </c>
      <c r="AM194" s="378" t="str">
        <f t="shared" si="7"/>
        <v/>
      </c>
    </row>
    <row r="195" spans="34:43" hidden="1">
      <c r="AH195" s="378"/>
      <c r="AI195" s="391" t="e">
        <f>VLOOKUP(AI$186,$A$164:$L$166,11,FALSE)</f>
        <v>#N/A</v>
      </c>
      <c r="AJ195" s="378" t="str">
        <f t="shared" si="6"/>
        <v/>
      </c>
      <c r="AK195" s="378"/>
      <c r="AL195" s="391" t="e">
        <f>VLOOKUP(AL$186,$A$164:$L$166,11,FALSE)</f>
        <v>#N/A</v>
      </c>
      <c r="AM195" s="378" t="str">
        <f t="shared" si="7"/>
        <v/>
      </c>
    </row>
    <row r="196" spans="34:43" hidden="1">
      <c r="AH196" s="378"/>
      <c r="AI196" s="391" t="e">
        <f>VLOOKUP(AI$186,$A$164:$L$166,12,FALSE)</f>
        <v>#N/A</v>
      </c>
      <c r="AJ196" s="378" t="str">
        <f t="shared" si="6"/>
        <v/>
      </c>
      <c r="AK196" s="378"/>
      <c r="AL196" s="391" t="e">
        <f>VLOOKUP(AL$186,$A$164:$L$166,12,FALSE)</f>
        <v>#N/A</v>
      </c>
      <c r="AM196" s="378" t="str">
        <f t="shared" si="7"/>
        <v/>
      </c>
    </row>
    <row r="197" spans="34:43" hidden="1">
      <c r="AH197" s="378" t="s">
        <v>382</v>
      </c>
      <c r="AI197" s="378" t="s">
        <v>383</v>
      </c>
      <c r="AJ197" s="378" t="str">
        <f t="shared" ref="AJ197:AJ218" si="8">IF(OR(AJ$95="",AJ$95=0),"",IF(AJ$95=AI197,0.5,0))</f>
        <v/>
      </c>
      <c r="AK197" s="378" t="s">
        <v>382</v>
      </c>
      <c r="AL197" s="378" t="s">
        <v>383</v>
      </c>
      <c r="AM197" s="378" t="str">
        <f t="shared" ref="AM197:AM218" si="9">IF(OR(AM$95="",AM$95=0),"",IF(AM$95=AL197,0.5,0))</f>
        <v/>
      </c>
    </row>
    <row r="198" spans="34:43" hidden="1">
      <c r="AH198" s="378"/>
      <c r="AI198" s="378" t="s">
        <v>384</v>
      </c>
      <c r="AJ198" s="378" t="str">
        <f t="shared" si="8"/>
        <v/>
      </c>
      <c r="AK198" s="378"/>
      <c r="AL198" s="378" t="s">
        <v>384</v>
      </c>
      <c r="AM198" s="378" t="str">
        <f t="shared" si="9"/>
        <v/>
      </c>
    </row>
    <row r="199" spans="34:43" hidden="1">
      <c r="AH199" s="378"/>
      <c r="AI199" s="378" t="s">
        <v>385</v>
      </c>
      <c r="AJ199" s="378" t="str">
        <f t="shared" si="8"/>
        <v/>
      </c>
      <c r="AK199" s="378"/>
      <c r="AL199" s="378" t="s">
        <v>385</v>
      </c>
      <c r="AM199" s="378" t="str">
        <f t="shared" si="9"/>
        <v/>
      </c>
    </row>
    <row r="200" spans="34:43" hidden="1">
      <c r="AH200" s="378"/>
      <c r="AI200" s="378" t="s">
        <v>386</v>
      </c>
      <c r="AJ200" s="378" t="str">
        <f t="shared" si="8"/>
        <v/>
      </c>
      <c r="AK200" s="378"/>
      <c r="AL200" s="378" t="s">
        <v>386</v>
      </c>
      <c r="AM200" s="378" t="str">
        <f t="shared" si="9"/>
        <v/>
      </c>
    </row>
    <row r="201" spans="34:43" hidden="1">
      <c r="AH201" s="378"/>
      <c r="AI201" s="378" t="s">
        <v>387</v>
      </c>
      <c r="AJ201" s="378" t="str">
        <f t="shared" si="8"/>
        <v/>
      </c>
      <c r="AK201" s="378"/>
      <c r="AL201" s="378" t="s">
        <v>387</v>
      </c>
      <c r="AM201" s="378" t="str">
        <f t="shared" si="9"/>
        <v/>
      </c>
      <c r="AN201" s="369"/>
      <c r="AO201" s="369"/>
      <c r="AP201" s="369"/>
      <c r="AQ201" s="369"/>
    </row>
    <row r="202" spans="34:43" hidden="1">
      <c r="AH202" s="378"/>
      <c r="AI202" s="378" t="s">
        <v>388</v>
      </c>
      <c r="AJ202" s="378" t="str">
        <f t="shared" si="8"/>
        <v/>
      </c>
      <c r="AK202" s="378"/>
      <c r="AL202" s="378" t="s">
        <v>388</v>
      </c>
      <c r="AM202" s="378" t="str">
        <f t="shared" si="9"/>
        <v/>
      </c>
      <c r="AN202" s="369"/>
      <c r="AO202" s="369"/>
      <c r="AP202" s="369"/>
      <c r="AQ202" s="369"/>
    </row>
    <row r="203" spans="34:43" hidden="1">
      <c r="AH203" s="378"/>
      <c r="AI203" s="378" t="s">
        <v>389</v>
      </c>
      <c r="AJ203" s="378" t="str">
        <f t="shared" si="8"/>
        <v/>
      </c>
      <c r="AK203" s="378"/>
      <c r="AL203" s="378" t="s">
        <v>389</v>
      </c>
      <c r="AM203" s="378" t="str">
        <f t="shared" si="9"/>
        <v/>
      </c>
      <c r="AN203" s="369"/>
      <c r="AO203" s="369"/>
      <c r="AP203" s="369"/>
      <c r="AQ203" s="369"/>
    </row>
    <row r="204" spans="34:43" hidden="1">
      <c r="AH204" s="378"/>
      <c r="AI204" s="378" t="s">
        <v>390</v>
      </c>
      <c r="AJ204" s="378" t="str">
        <f t="shared" si="8"/>
        <v/>
      </c>
      <c r="AK204" s="378"/>
      <c r="AL204" s="378" t="s">
        <v>390</v>
      </c>
      <c r="AM204" s="378" t="str">
        <f t="shared" si="9"/>
        <v/>
      </c>
      <c r="AN204" s="369"/>
      <c r="AO204" s="369"/>
      <c r="AP204" s="369"/>
      <c r="AQ204" s="369"/>
    </row>
    <row r="205" spans="34:43" hidden="1">
      <c r="AH205" s="378"/>
      <c r="AI205" s="378" t="s">
        <v>391</v>
      </c>
      <c r="AJ205" s="378" t="str">
        <f t="shared" si="8"/>
        <v/>
      </c>
      <c r="AK205" s="378"/>
      <c r="AL205" s="378" t="s">
        <v>391</v>
      </c>
      <c r="AM205" s="378" t="str">
        <f t="shared" si="9"/>
        <v/>
      </c>
      <c r="AN205" s="369"/>
      <c r="AO205" s="369"/>
      <c r="AP205" s="369"/>
      <c r="AQ205" s="369"/>
    </row>
    <row r="206" spans="34:43" hidden="1">
      <c r="AH206" s="378"/>
      <c r="AI206" s="378" t="s">
        <v>392</v>
      </c>
      <c r="AJ206" s="378" t="str">
        <f t="shared" si="8"/>
        <v/>
      </c>
      <c r="AK206" s="378"/>
      <c r="AL206" s="378" t="s">
        <v>392</v>
      </c>
      <c r="AM206" s="378" t="str">
        <f t="shared" si="9"/>
        <v/>
      </c>
      <c r="AN206" s="369"/>
      <c r="AO206" s="369"/>
      <c r="AP206" s="369"/>
      <c r="AQ206" s="369"/>
    </row>
    <row r="207" spans="34:43" hidden="1">
      <c r="AH207" s="378"/>
      <c r="AI207" s="378" t="s">
        <v>393</v>
      </c>
      <c r="AJ207" s="378" t="str">
        <f t="shared" si="8"/>
        <v/>
      </c>
      <c r="AK207" s="378"/>
      <c r="AL207" s="378" t="s">
        <v>393</v>
      </c>
      <c r="AM207" s="378" t="str">
        <f t="shared" si="9"/>
        <v/>
      </c>
      <c r="AN207" s="369"/>
      <c r="AO207" s="369"/>
      <c r="AP207" s="369"/>
      <c r="AQ207" s="369"/>
    </row>
    <row r="208" spans="34:43" hidden="1">
      <c r="AH208" s="378"/>
      <c r="AI208" s="378" t="s">
        <v>394</v>
      </c>
      <c r="AJ208" s="378" t="str">
        <f t="shared" si="8"/>
        <v/>
      </c>
      <c r="AK208" s="378"/>
      <c r="AL208" s="378" t="s">
        <v>394</v>
      </c>
      <c r="AM208" s="378" t="str">
        <f t="shared" si="9"/>
        <v/>
      </c>
      <c r="AN208" s="369"/>
      <c r="AO208" s="369"/>
      <c r="AP208" s="369"/>
      <c r="AQ208" s="369"/>
    </row>
    <row r="209" spans="34:43" hidden="1">
      <c r="AH209" s="378"/>
      <c r="AI209" s="378" t="s">
        <v>395</v>
      </c>
      <c r="AJ209" s="378" t="str">
        <f t="shared" si="8"/>
        <v/>
      </c>
      <c r="AK209" s="378"/>
      <c r="AL209" s="378" t="s">
        <v>395</v>
      </c>
      <c r="AM209" s="378" t="str">
        <f t="shared" si="9"/>
        <v/>
      </c>
      <c r="AN209" s="369"/>
      <c r="AO209" s="369"/>
      <c r="AP209" s="369"/>
      <c r="AQ209" s="369"/>
    </row>
    <row r="210" spans="34:43" hidden="1">
      <c r="AH210" s="378"/>
      <c r="AI210" s="378" t="s">
        <v>396</v>
      </c>
      <c r="AJ210" s="378" t="str">
        <f t="shared" si="8"/>
        <v/>
      </c>
      <c r="AK210" s="378"/>
      <c r="AL210" s="378" t="s">
        <v>396</v>
      </c>
      <c r="AM210" s="378" t="str">
        <f t="shared" si="9"/>
        <v/>
      </c>
      <c r="AN210" s="369"/>
      <c r="AO210" s="369"/>
      <c r="AP210" s="369"/>
      <c r="AQ210" s="369"/>
    </row>
    <row r="211" spans="34:43" hidden="1">
      <c r="AH211" s="378"/>
      <c r="AI211" s="378" t="s">
        <v>397</v>
      </c>
      <c r="AJ211" s="378" t="str">
        <f t="shared" si="8"/>
        <v/>
      </c>
      <c r="AK211" s="378"/>
      <c r="AL211" s="378" t="s">
        <v>397</v>
      </c>
      <c r="AM211" s="378" t="str">
        <f t="shared" si="9"/>
        <v/>
      </c>
      <c r="AN211" s="369"/>
      <c r="AO211" s="369"/>
      <c r="AP211" s="369"/>
      <c r="AQ211" s="369"/>
    </row>
    <row r="212" spans="34:43" hidden="1">
      <c r="AH212" s="378"/>
      <c r="AI212" s="378" t="s">
        <v>398</v>
      </c>
      <c r="AJ212" s="378" t="str">
        <f t="shared" si="8"/>
        <v/>
      </c>
      <c r="AK212" s="378"/>
      <c r="AL212" s="378" t="s">
        <v>398</v>
      </c>
      <c r="AM212" s="378" t="str">
        <f t="shared" si="9"/>
        <v/>
      </c>
      <c r="AN212" s="369"/>
      <c r="AO212" s="369"/>
      <c r="AP212" s="369"/>
      <c r="AQ212" s="369"/>
    </row>
    <row r="213" spans="34:43" hidden="1">
      <c r="AH213" s="378"/>
      <c r="AI213" s="378" t="s">
        <v>399</v>
      </c>
      <c r="AJ213" s="378" t="str">
        <f t="shared" si="8"/>
        <v/>
      </c>
      <c r="AK213" s="378"/>
      <c r="AL213" s="378" t="s">
        <v>399</v>
      </c>
      <c r="AM213" s="378" t="str">
        <f t="shared" si="9"/>
        <v/>
      </c>
      <c r="AN213" s="369"/>
      <c r="AO213" s="369"/>
      <c r="AP213" s="369"/>
      <c r="AQ213" s="369"/>
    </row>
    <row r="214" spans="34:43" hidden="1">
      <c r="AH214" s="378"/>
      <c r="AI214" s="378" t="s">
        <v>400</v>
      </c>
      <c r="AJ214" s="378" t="str">
        <f t="shared" si="8"/>
        <v/>
      </c>
      <c r="AK214" s="378"/>
      <c r="AL214" s="378" t="s">
        <v>400</v>
      </c>
      <c r="AM214" s="378" t="str">
        <f t="shared" si="9"/>
        <v/>
      </c>
      <c r="AN214" s="369"/>
      <c r="AO214" s="369"/>
      <c r="AP214" s="369"/>
      <c r="AQ214" s="369"/>
    </row>
    <row r="215" spans="34:43" hidden="1">
      <c r="AH215" s="378"/>
      <c r="AI215" s="378" t="s">
        <v>401</v>
      </c>
      <c r="AJ215" s="378" t="str">
        <f t="shared" si="8"/>
        <v/>
      </c>
      <c r="AK215" s="378"/>
      <c r="AL215" s="378" t="s">
        <v>401</v>
      </c>
      <c r="AM215" s="378" t="str">
        <f t="shared" si="9"/>
        <v/>
      </c>
      <c r="AN215" s="369"/>
      <c r="AO215" s="369"/>
      <c r="AP215" s="369"/>
      <c r="AQ215" s="369"/>
    </row>
    <row r="216" spans="34:43" hidden="1">
      <c r="AH216" s="378"/>
      <c r="AI216" s="378" t="s">
        <v>402</v>
      </c>
      <c r="AJ216" s="378" t="str">
        <f t="shared" si="8"/>
        <v/>
      </c>
      <c r="AK216" s="378"/>
      <c r="AL216" s="378" t="s">
        <v>402</v>
      </c>
      <c r="AM216" s="378" t="str">
        <f t="shared" si="9"/>
        <v/>
      </c>
      <c r="AN216" s="369"/>
      <c r="AO216" s="369"/>
      <c r="AP216" s="369"/>
      <c r="AQ216" s="369"/>
    </row>
    <row r="217" spans="34:43" hidden="1">
      <c r="AH217" s="378"/>
      <c r="AI217" s="378" t="s">
        <v>403</v>
      </c>
      <c r="AJ217" s="378" t="str">
        <f t="shared" si="8"/>
        <v/>
      </c>
      <c r="AK217" s="378"/>
      <c r="AL217" s="378" t="s">
        <v>403</v>
      </c>
      <c r="AM217" s="378" t="str">
        <f t="shared" si="9"/>
        <v/>
      </c>
      <c r="AQ217" s="369"/>
    </row>
    <row r="218" spans="34:43" hidden="1">
      <c r="AH218" s="378"/>
      <c r="AI218" s="378" t="s">
        <v>404</v>
      </c>
      <c r="AJ218" s="378" t="str">
        <f t="shared" si="8"/>
        <v/>
      </c>
      <c r="AK218" s="378"/>
      <c r="AL218" s="378" t="s">
        <v>404</v>
      </c>
      <c r="AM218" s="378" t="str">
        <f t="shared" si="9"/>
        <v/>
      </c>
      <c r="AQ218" s="369"/>
    </row>
    <row r="219" spans="34:43" hidden="1">
      <c r="AH219" s="378"/>
      <c r="AI219" s="395" t="s">
        <v>405</v>
      </c>
      <c r="AJ219" s="395">
        <f>MAX(AJ185:AJ218)</f>
        <v>0</v>
      </c>
      <c r="AK219" s="378"/>
      <c r="AL219" s="395" t="s">
        <v>405</v>
      </c>
      <c r="AM219" s="395">
        <f>MAX(AM185:AM218)</f>
        <v>0</v>
      </c>
      <c r="AQ219" s="369"/>
    </row>
    <row r="220" spans="34:43" hidden="1">
      <c r="AH220" s="378" t="s">
        <v>407</v>
      </c>
      <c r="AI220" s="378"/>
      <c r="AJ220" s="378"/>
      <c r="AK220" s="378" t="s">
        <v>407</v>
      </c>
      <c r="AL220" s="378"/>
      <c r="AM220" s="378"/>
      <c r="AN220" s="378"/>
      <c r="AO220" s="378"/>
      <c r="AP220" s="378"/>
      <c r="AQ220" s="369"/>
    </row>
    <row r="221" spans="34:43" hidden="1">
      <c r="AH221" s="378" t="s">
        <v>378</v>
      </c>
      <c r="AI221" s="391">
        <f>$T$2</f>
        <v>0</v>
      </c>
      <c r="AJ221" s="378" t="str">
        <f>IF(AJ$96="","",IF(AJ$96=AI221,1.5,0))</f>
        <v/>
      </c>
      <c r="AK221" s="378" t="s">
        <v>378</v>
      </c>
      <c r="AL221" s="391">
        <f>$T$2</f>
        <v>0</v>
      </c>
      <c r="AM221" s="378" t="str">
        <f>IF(AM$96="","",IF(AM$96=AL221,1.5,0))</f>
        <v/>
      </c>
      <c r="AQ221" s="369"/>
    </row>
    <row r="222" spans="34:43" hidden="1">
      <c r="AH222" s="372" t="s">
        <v>379</v>
      </c>
      <c r="AI222" s="378" t="e">
        <f>VLOOKUP(AI221,$A$140:$S$161,19,FALSE)</f>
        <v>#N/A</v>
      </c>
      <c r="AK222" s="372" t="s">
        <v>379</v>
      </c>
      <c r="AL222" s="378" t="e">
        <f>VLOOKUP(AL221,$A$140:$S$161,19,FALSE)</f>
        <v>#N/A</v>
      </c>
      <c r="AQ222" s="369"/>
    </row>
    <row r="223" spans="34:43" hidden="1">
      <c r="AH223" s="372" t="s">
        <v>380</v>
      </c>
      <c r="AI223" s="378" t="e">
        <f>VLOOKUP(AI$222,$A$164:$L$166,3,FALSE)</f>
        <v>#N/A</v>
      </c>
      <c r="AJ223" s="378" t="str">
        <f t="shared" ref="AJ223:AJ232" si="10">IF(OR(AJ$96="",AJ$96=0),"",IF(AJ$96=AI223,1,0))</f>
        <v/>
      </c>
      <c r="AK223" s="372" t="s">
        <v>380</v>
      </c>
      <c r="AL223" s="378" t="e">
        <f>VLOOKUP(AL$222,$A$164:$L$166,3,FALSE)</f>
        <v>#N/A</v>
      </c>
      <c r="AM223" s="378" t="str">
        <f t="shared" ref="AM223:AM232" si="11">IF(OR(AM$96="",AM$96=0),"",IF(AM$96=AL223,1,0))</f>
        <v/>
      </c>
      <c r="AQ223" s="369"/>
    </row>
    <row r="224" spans="34:43" hidden="1">
      <c r="AI224" s="378" t="e">
        <f>VLOOKUP(AI$222,$A$164:$L$166,4,FALSE)</f>
        <v>#N/A</v>
      </c>
      <c r="AJ224" s="378" t="str">
        <f t="shared" si="10"/>
        <v/>
      </c>
      <c r="AL224" s="378" t="e">
        <f>VLOOKUP(AL$222,$A$164:$L$166,4,FALSE)</f>
        <v>#N/A</v>
      </c>
      <c r="AM224" s="378" t="str">
        <f t="shared" si="11"/>
        <v/>
      </c>
      <c r="AQ224" s="369"/>
    </row>
    <row r="225" spans="34:43" hidden="1">
      <c r="AI225" s="378" t="e">
        <f>VLOOKUP(AI$222,$A$164:$L$166,5,FALSE)</f>
        <v>#N/A</v>
      </c>
      <c r="AJ225" s="378" t="str">
        <f t="shared" si="10"/>
        <v/>
      </c>
      <c r="AL225" s="378" t="e">
        <f>VLOOKUP(AL$222,$A$164:$L$166,5,FALSE)</f>
        <v>#N/A</v>
      </c>
      <c r="AM225" s="378" t="str">
        <f t="shared" si="11"/>
        <v/>
      </c>
      <c r="AQ225" s="369"/>
    </row>
    <row r="226" spans="34:43" hidden="1">
      <c r="AI226" s="378" t="e">
        <f>VLOOKUP(AI$222,$A$164:$L$166,6,FALSE)</f>
        <v>#N/A</v>
      </c>
      <c r="AJ226" s="378" t="str">
        <f t="shared" si="10"/>
        <v/>
      </c>
      <c r="AL226" s="378" t="e">
        <f>VLOOKUP(AL$222,$A$164:$L$166,6,FALSE)</f>
        <v>#N/A</v>
      </c>
      <c r="AM226" s="378" t="str">
        <f t="shared" si="11"/>
        <v/>
      </c>
      <c r="AQ226" s="369"/>
    </row>
    <row r="227" spans="34:43" hidden="1">
      <c r="AI227" s="378" t="e">
        <f>VLOOKUP(AI$222,$A$164:$L$166,7,FALSE)</f>
        <v>#N/A</v>
      </c>
      <c r="AJ227" s="378" t="str">
        <f t="shared" si="10"/>
        <v/>
      </c>
      <c r="AL227" s="378" t="e">
        <f>VLOOKUP(AL$222,$A$164:$L$166,7,FALSE)</f>
        <v>#N/A</v>
      </c>
      <c r="AM227" s="378" t="str">
        <f t="shared" si="11"/>
        <v/>
      </c>
      <c r="AQ227" s="369"/>
    </row>
    <row r="228" spans="34:43" hidden="1">
      <c r="AI228" s="378" t="e">
        <f>VLOOKUP(AI$222,$A$164:$L$166,8,FALSE)</f>
        <v>#N/A</v>
      </c>
      <c r="AJ228" s="378" t="str">
        <f t="shared" si="10"/>
        <v/>
      </c>
      <c r="AL228" s="378" t="e">
        <f>VLOOKUP(AL$222,$A$164:$L$166,8,FALSE)</f>
        <v>#N/A</v>
      </c>
      <c r="AM228" s="378" t="str">
        <f t="shared" si="11"/>
        <v/>
      </c>
      <c r="AQ228" s="369"/>
    </row>
    <row r="229" spans="34:43" hidden="1">
      <c r="AI229" s="378" t="e">
        <f>VLOOKUP(AI$222,$A$164:$L$166,9,FALSE)</f>
        <v>#N/A</v>
      </c>
      <c r="AJ229" s="378" t="str">
        <f t="shared" si="10"/>
        <v/>
      </c>
      <c r="AL229" s="378" t="e">
        <f>VLOOKUP(AL$222,$A$164:$L$166,9,FALSE)</f>
        <v>#N/A</v>
      </c>
      <c r="AM229" s="378" t="str">
        <f t="shared" si="11"/>
        <v/>
      </c>
      <c r="AQ229" s="369"/>
    </row>
    <row r="230" spans="34:43" hidden="1">
      <c r="AI230" s="378" t="e">
        <f>VLOOKUP(AI$222,$A$164:$L$166,10,FALSE)</f>
        <v>#N/A</v>
      </c>
      <c r="AJ230" s="378" t="str">
        <f t="shared" si="10"/>
        <v/>
      </c>
      <c r="AL230" s="378" t="e">
        <f>VLOOKUP(AL$222,$A$164:$L$166,10,FALSE)</f>
        <v>#N/A</v>
      </c>
      <c r="AM230" s="378" t="str">
        <f t="shared" si="11"/>
        <v/>
      </c>
      <c r="AQ230" s="369"/>
    </row>
    <row r="231" spans="34:43" hidden="1">
      <c r="AI231" s="378" t="e">
        <f>VLOOKUP(AI$222,$A$164:$L$166,11,FALSE)</f>
        <v>#N/A</v>
      </c>
      <c r="AJ231" s="378" t="str">
        <f t="shared" si="10"/>
        <v/>
      </c>
      <c r="AL231" s="378" t="e">
        <f>VLOOKUP(AL$222,$A$164:$L$166,11,FALSE)</f>
        <v>#N/A</v>
      </c>
      <c r="AM231" s="378" t="str">
        <f t="shared" si="11"/>
        <v/>
      </c>
      <c r="AQ231" s="369"/>
    </row>
    <row r="232" spans="34:43" hidden="1">
      <c r="AI232" s="378" t="e">
        <f>VLOOKUP(AI$222,$A$164:$L$166,12,FALSE)</f>
        <v>#N/A</v>
      </c>
      <c r="AJ232" s="378" t="str">
        <f t="shared" si="10"/>
        <v/>
      </c>
      <c r="AL232" s="378" t="e">
        <f>VLOOKUP(AL$222,$A$164:$L$166,12,FALSE)</f>
        <v>#N/A</v>
      </c>
      <c r="AM232" s="378" t="str">
        <f t="shared" si="11"/>
        <v/>
      </c>
      <c r="AQ232" s="369"/>
    </row>
    <row r="233" spans="34:43" hidden="1">
      <c r="AH233" s="372" t="s">
        <v>382</v>
      </c>
      <c r="AI233" s="372" t="s">
        <v>383</v>
      </c>
      <c r="AJ233" s="378" t="str">
        <f t="shared" ref="AJ233:AJ254" si="12">IF(OR(AJ$96="",AJ$96=0),"",IF(AJ$96=AI233,0.5,0))</f>
        <v/>
      </c>
      <c r="AK233" s="372" t="s">
        <v>382</v>
      </c>
      <c r="AL233" s="372" t="s">
        <v>383</v>
      </c>
      <c r="AM233" s="378" t="str">
        <f t="shared" ref="AM233:AM254" si="13">IF(OR(AM$96="",AM$96=0),"",IF(AM$96=AL233,0.5,0))</f>
        <v/>
      </c>
      <c r="AN233" s="369"/>
      <c r="AO233" s="369"/>
      <c r="AP233" s="369"/>
      <c r="AQ233" s="369"/>
    </row>
    <row r="234" spans="34:43" hidden="1">
      <c r="AI234" s="372" t="s">
        <v>384</v>
      </c>
      <c r="AJ234" s="378" t="str">
        <f t="shared" si="12"/>
        <v/>
      </c>
      <c r="AL234" s="372" t="s">
        <v>384</v>
      </c>
      <c r="AM234" s="378" t="str">
        <f t="shared" si="13"/>
        <v/>
      </c>
      <c r="AN234" s="369"/>
      <c r="AO234" s="369"/>
      <c r="AP234" s="369"/>
      <c r="AQ234" s="369"/>
    </row>
    <row r="235" spans="34:43" hidden="1">
      <c r="AI235" s="372" t="s">
        <v>385</v>
      </c>
      <c r="AJ235" s="378" t="str">
        <f t="shared" si="12"/>
        <v/>
      </c>
      <c r="AL235" s="372" t="s">
        <v>385</v>
      </c>
      <c r="AM235" s="378" t="str">
        <f t="shared" si="13"/>
        <v/>
      </c>
      <c r="AN235" s="369"/>
      <c r="AO235" s="369"/>
      <c r="AP235" s="369"/>
      <c r="AQ235" s="369"/>
    </row>
    <row r="236" spans="34:43" hidden="1">
      <c r="AI236" s="372" t="s">
        <v>386</v>
      </c>
      <c r="AJ236" s="378" t="str">
        <f t="shared" si="12"/>
        <v/>
      </c>
      <c r="AL236" s="372" t="s">
        <v>386</v>
      </c>
      <c r="AM236" s="378" t="str">
        <f t="shared" si="13"/>
        <v/>
      </c>
      <c r="AN236" s="369"/>
      <c r="AO236" s="369"/>
      <c r="AP236" s="369"/>
      <c r="AQ236" s="369"/>
    </row>
    <row r="237" spans="34:43" hidden="1">
      <c r="AI237" s="372" t="s">
        <v>387</v>
      </c>
      <c r="AJ237" s="378" t="str">
        <f t="shared" si="12"/>
        <v/>
      </c>
      <c r="AL237" s="372" t="s">
        <v>387</v>
      </c>
      <c r="AM237" s="378" t="str">
        <f t="shared" si="13"/>
        <v/>
      </c>
      <c r="AN237" s="369"/>
      <c r="AO237" s="369"/>
      <c r="AP237" s="369"/>
      <c r="AQ237" s="369"/>
    </row>
    <row r="238" spans="34:43" hidden="1">
      <c r="AI238" s="372" t="s">
        <v>388</v>
      </c>
      <c r="AJ238" s="378" t="str">
        <f t="shared" si="12"/>
        <v/>
      </c>
      <c r="AL238" s="372" t="s">
        <v>388</v>
      </c>
      <c r="AM238" s="378" t="str">
        <f t="shared" si="13"/>
        <v/>
      </c>
      <c r="AN238" s="369"/>
      <c r="AO238" s="369"/>
      <c r="AP238" s="369"/>
      <c r="AQ238" s="369"/>
    </row>
    <row r="239" spans="34:43" hidden="1">
      <c r="AI239" s="372" t="s">
        <v>389</v>
      </c>
      <c r="AJ239" s="378" t="str">
        <f t="shared" si="12"/>
        <v/>
      </c>
      <c r="AL239" s="372" t="s">
        <v>389</v>
      </c>
      <c r="AM239" s="378" t="str">
        <f t="shared" si="13"/>
        <v/>
      </c>
      <c r="AN239" s="369"/>
      <c r="AO239" s="369"/>
      <c r="AP239" s="369"/>
      <c r="AQ239" s="369"/>
    </row>
    <row r="240" spans="34:43" hidden="1">
      <c r="AI240" s="372" t="s">
        <v>390</v>
      </c>
      <c r="AJ240" s="378" t="str">
        <f t="shared" si="12"/>
        <v/>
      </c>
      <c r="AL240" s="372" t="s">
        <v>390</v>
      </c>
      <c r="AM240" s="378" t="str">
        <f t="shared" si="13"/>
        <v/>
      </c>
      <c r="AN240" s="369"/>
      <c r="AO240" s="369"/>
      <c r="AP240" s="369"/>
      <c r="AQ240" s="369"/>
    </row>
    <row r="241" spans="35:43" hidden="1">
      <c r="AI241" s="372" t="s">
        <v>391</v>
      </c>
      <c r="AJ241" s="378" t="str">
        <f t="shared" si="12"/>
        <v/>
      </c>
      <c r="AL241" s="372" t="s">
        <v>391</v>
      </c>
      <c r="AM241" s="378" t="str">
        <f t="shared" si="13"/>
        <v/>
      </c>
      <c r="AN241" s="369"/>
      <c r="AO241" s="369"/>
      <c r="AP241" s="369"/>
      <c r="AQ241" s="369"/>
    </row>
    <row r="242" spans="35:43" hidden="1">
      <c r="AI242" s="372" t="s">
        <v>392</v>
      </c>
      <c r="AJ242" s="378" t="str">
        <f t="shared" si="12"/>
        <v/>
      </c>
      <c r="AL242" s="372" t="s">
        <v>392</v>
      </c>
      <c r="AM242" s="378" t="str">
        <f t="shared" si="13"/>
        <v/>
      </c>
      <c r="AN242" s="369"/>
      <c r="AO242" s="369"/>
      <c r="AP242" s="369"/>
      <c r="AQ242" s="369"/>
    </row>
    <row r="243" spans="35:43" hidden="1">
      <c r="AI243" s="372" t="s">
        <v>393</v>
      </c>
      <c r="AJ243" s="378" t="str">
        <f t="shared" si="12"/>
        <v/>
      </c>
      <c r="AL243" s="372" t="s">
        <v>393</v>
      </c>
      <c r="AM243" s="378" t="str">
        <f t="shared" si="13"/>
        <v/>
      </c>
      <c r="AN243" s="369"/>
      <c r="AO243" s="369"/>
      <c r="AP243" s="369"/>
      <c r="AQ243" s="369"/>
    </row>
    <row r="244" spans="35:43" hidden="1">
      <c r="AI244" s="372" t="s">
        <v>394</v>
      </c>
      <c r="AJ244" s="378" t="str">
        <f t="shared" si="12"/>
        <v/>
      </c>
      <c r="AL244" s="372" t="s">
        <v>394</v>
      </c>
      <c r="AM244" s="378" t="str">
        <f t="shared" si="13"/>
        <v/>
      </c>
      <c r="AN244" s="369"/>
      <c r="AO244" s="369"/>
      <c r="AP244" s="369"/>
      <c r="AQ244" s="369"/>
    </row>
    <row r="245" spans="35:43" hidden="1">
      <c r="AI245" s="372" t="s">
        <v>395</v>
      </c>
      <c r="AJ245" s="378" t="str">
        <f t="shared" si="12"/>
        <v/>
      </c>
      <c r="AL245" s="372" t="s">
        <v>395</v>
      </c>
      <c r="AM245" s="378" t="str">
        <f t="shared" si="13"/>
        <v/>
      </c>
      <c r="AN245" s="369"/>
      <c r="AO245" s="369"/>
      <c r="AP245" s="369"/>
      <c r="AQ245" s="369"/>
    </row>
    <row r="246" spans="35:43" hidden="1">
      <c r="AI246" s="372" t="s">
        <v>396</v>
      </c>
      <c r="AJ246" s="378" t="str">
        <f t="shared" si="12"/>
        <v/>
      </c>
      <c r="AL246" s="372" t="s">
        <v>396</v>
      </c>
      <c r="AM246" s="378" t="str">
        <f t="shared" si="13"/>
        <v/>
      </c>
      <c r="AN246" s="369"/>
      <c r="AO246" s="369"/>
      <c r="AP246" s="369"/>
      <c r="AQ246" s="369"/>
    </row>
    <row r="247" spans="35:43" hidden="1">
      <c r="AI247" s="372" t="s">
        <v>397</v>
      </c>
      <c r="AJ247" s="378" t="str">
        <f t="shared" si="12"/>
        <v/>
      </c>
      <c r="AL247" s="372" t="s">
        <v>397</v>
      </c>
      <c r="AM247" s="378" t="str">
        <f t="shared" si="13"/>
        <v/>
      </c>
      <c r="AN247" s="369"/>
      <c r="AO247" s="369"/>
      <c r="AP247" s="369"/>
      <c r="AQ247" s="369"/>
    </row>
    <row r="248" spans="35:43" hidden="1">
      <c r="AI248" s="372" t="s">
        <v>398</v>
      </c>
      <c r="AJ248" s="378" t="str">
        <f t="shared" si="12"/>
        <v/>
      </c>
      <c r="AL248" s="372" t="s">
        <v>398</v>
      </c>
      <c r="AM248" s="378" t="str">
        <f t="shared" si="13"/>
        <v/>
      </c>
      <c r="AN248" s="369"/>
      <c r="AO248" s="369"/>
      <c r="AP248" s="369"/>
      <c r="AQ248" s="369"/>
    </row>
    <row r="249" spans="35:43" hidden="1">
      <c r="AI249" s="372" t="s">
        <v>399</v>
      </c>
      <c r="AJ249" s="378" t="str">
        <f t="shared" si="12"/>
        <v/>
      </c>
      <c r="AL249" s="372" t="s">
        <v>399</v>
      </c>
      <c r="AM249" s="378" t="str">
        <f t="shared" si="13"/>
        <v/>
      </c>
      <c r="AN249" s="369"/>
      <c r="AO249" s="369"/>
      <c r="AP249" s="369"/>
      <c r="AQ249" s="369"/>
    </row>
    <row r="250" spans="35:43" hidden="1">
      <c r="AI250" s="372" t="s">
        <v>400</v>
      </c>
      <c r="AJ250" s="378" t="str">
        <f t="shared" si="12"/>
        <v/>
      </c>
      <c r="AL250" s="372" t="s">
        <v>400</v>
      </c>
      <c r="AM250" s="378" t="str">
        <f t="shared" si="13"/>
        <v/>
      </c>
      <c r="AN250" s="369"/>
      <c r="AO250" s="369"/>
      <c r="AP250" s="369"/>
      <c r="AQ250" s="369"/>
    </row>
    <row r="251" spans="35:43" hidden="1">
      <c r="AI251" s="372" t="s">
        <v>401</v>
      </c>
      <c r="AJ251" s="378" t="str">
        <f t="shared" si="12"/>
        <v/>
      </c>
      <c r="AL251" s="372" t="s">
        <v>401</v>
      </c>
      <c r="AM251" s="378" t="str">
        <f t="shared" si="13"/>
        <v/>
      </c>
      <c r="AN251" s="369"/>
      <c r="AO251" s="369"/>
      <c r="AP251" s="369"/>
      <c r="AQ251" s="369"/>
    </row>
    <row r="252" spans="35:43" hidden="1">
      <c r="AI252" s="372" t="s">
        <v>402</v>
      </c>
      <c r="AJ252" s="378" t="str">
        <f t="shared" si="12"/>
        <v/>
      </c>
      <c r="AL252" s="372" t="s">
        <v>402</v>
      </c>
      <c r="AM252" s="378" t="str">
        <f t="shared" si="13"/>
        <v/>
      </c>
      <c r="AN252" s="369"/>
      <c r="AO252" s="369"/>
      <c r="AP252" s="369"/>
      <c r="AQ252" s="369"/>
    </row>
    <row r="253" spans="35:43" hidden="1">
      <c r="AI253" s="372" t="s">
        <v>403</v>
      </c>
      <c r="AJ253" s="378" t="str">
        <f t="shared" si="12"/>
        <v/>
      </c>
      <c r="AL253" s="372" t="s">
        <v>403</v>
      </c>
      <c r="AM253" s="378" t="str">
        <f t="shared" si="13"/>
        <v/>
      </c>
      <c r="AN253" s="369"/>
      <c r="AO253" s="369"/>
      <c r="AP253" s="369"/>
      <c r="AQ253" s="369"/>
    </row>
    <row r="254" spans="35:43" hidden="1">
      <c r="AI254" s="372" t="s">
        <v>404</v>
      </c>
      <c r="AJ254" s="378" t="str">
        <f t="shared" si="12"/>
        <v/>
      </c>
      <c r="AL254" s="372" t="s">
        <v>404</v>
      </c>
      <c r="AM254" s="378" t="str">
        <f t="shared" si="13"/>
        <v/>
      </c>
      <c r="AN254" s="369"/>
      <c r="AO254" s="369"/>
      <c r="AP254" s="369"/>
      <c r="AQ254" s="369"/>
    </row>
    <row r="255" spans="35:43" hidden="1">
      <c r="AI255" s="372" t="s">
        <v>405</v>
      </c>
      <c r="AJ255" s="390">
        <f>MAX(AJ221:AJ254)</f>
        <v>0</v>
      </c>
      <c r="AL255" s="372" t="s">
        <v>405</v>
      </c>
      <c r="AM255" s="390">
        <f>MAX(AM221:AM254)</f>
        <v>0</v>
      </c>
      <c r="AN255" s="369"/>
      <c r="AO255" s="369"/>
      <c r="AP255" s="369"/>
      <c r="AQ255" s="369"/>
    </row>
    <row r="256" spans="35:43" hidden="1"/>
    <row r="257" spans="34:43" hidden="1"/>
    <row r="258" spans="34:43" hidden="1">
      <c r="AI258" s="372" t="s">
        <v>408</v>
      </c>
      <c r="AJ258" s="390" t="e">
        <f>MAX(AJ219,AJ183,AJ255)</f>
        <v>#N/A</v>
      </c>
      <c r="AL258" s="372" t="s">
        <v>408</v>
      </c>
      <c r="AM258" s="390" t="e">
        <f>MAX(AM219,AM183,AM255)</f>
        <v>#N/A</v>
      </c>
      <c r="AN258" s="369"/>
      <c r="AO258" s="369"/>
      <c r="AP258" s="369"/>
      <c r="AQ258" s="369"/>
    </row>
    <row r="259" spans="34:43" hidden="1"/>
    <row r="260" spans="34:43" hidden="1"/>
    <row r="261" spans="34:43" hidden="1">
      <c r="AI261" s="372" t="e">
        <f>IF(AJ258=1.5,"同じ市町村管内",IF(AJ258=1,"同じ耕地出張所管内",IF(AJ258=0.5,"同じ総合振興局管内",IF(AJ258=0,"上記以外"))))</f>
        <v>#N/A</v>
      </c>
      <c r="AL261" s="372" t="e">
        <f>IF(AM258=1.5,"同じ市町村管内",IF(AM258=1,"同じ耕地出張所管内",IF(AM258=0.5,"同じ総合振興局管内",IF(AM258=0,"上記以外"))))</f>
        <v>#N/A</v>
      </c>
      <c r="AN261" s="369"/>
      <c r="AO261" s="369"/>
      <c r="AP261" s="369"/>
      <c r="AQ261" s="369"/>
    </row>
    <row r="262" spans="34:43" hidden="1"/>
    <row r="263" spans="34:43">
      <c r="AH263" s="396"/>
      <c r="AI263" s="396"/>
      <c r="AJ263" s="396"/>
      <c r="AK263" s="396"/>
      <c r="AL263" s="396"/>
      <c r="AM263" s="396"/>
      <c r="AN263" s="369"/>
      <c r="AO263" s="369"/>
      <c r="AP263" s="369"/>
      <c r="AQ263" s="369"/>
    </row>
    <row r="264" spans="34:43">
      <c r="AH264" s="396"/>
      <c r="AI264" s="396"/>
      <c r="AJ264" s="396"/>
      <c r="AK264" s="396"/>
      <c r="AL264" s="396"/>
      <c r="AM264" s="396"/>
      <c r="AN264" s="369"/>
      <c r="AO264" s="369"/>
      <c r="AP264" s="369"/>
      <c r="AQ264" s="369"/>
    </row>
    <row r="265" spans="34:43">
      <c r="AH265" s="396"/>
      <c r="AI265" s="396"/>
      <c r="AJ265" s="396"/>
      <c r="AK265" s="396"/>
      <c r="AL265" s="396"/>
      <c r="AM265" s="396"/>
      <c r="AN265" s="369"/>
      <c r="AO265" s="369"/>
      <c r="AP265" s="369"/>
      <c r="AQ265" s="369"/>
    </row>
    <row r="266" spans="34:43">
      <c r="AH266" s="396"/>
      <c r="AI266" s="396"/>
      <c r="AJ266" s="396"/>
      <c r="AK266" s="396"/>
      <c r="AL266" s="396"/>
      <c r="AM266" s="396"/>
      <c r="AN266" s="369"/>
      <c r="AO266" s="369"/>
      <c r="AP266" s="369"/>
      <c r="AQ266" s="369"/>
    </row>
    <row r="267" spans="34:43">
      <c r="AH267" s="396"/>
      <c r="AI267" s="396"/>
      <c r="AJ267" s="396"/>
      <c r="AK267" s="396"/>
      <c r="AL267" s="396"/>
      <c r="AM267" s="396"/>
      <c r="AN267" s="369"/>
      <c r="AO267" s="369"/>
      <c r="AP267" s="369"/>
      <c r="AQ267" s="369"/>
    </row>
    <row r="268" spans="34:43">
      <c r="AH268" s="396"/>
      <c r="AI268" s="396"/>
      <c r="AJ268" s="396"/>
      <c r="AK268" s="396"/>
      <c r="AL268" s="396"/>
      <c r="AM268" s="396"/>
      <c r="AN268" s="369"/>
      <c r="AO268" s="369"/>
      <c r="AP268" s="369"/>
      <c r="AQ268" s="369"/>
    </row>
    <row r="269" spans="34:43">
      <c r="AH269" s="396"/>
      <c r="AI269" s="396"/>
      <c r="AJ269" s="396"/>
      <c r="AK269" s="396"/>
      <c r="AL269" s="396"/>
      <c r="AM269" s="396"/>
      <c r="AN269" s="369"/>
      <c r="AO269" s="369"/>
      <c r="AP269" s="369"/>
      <c r="AQ269" s="369"/>
    </row>
    <row r="270" spans="34:43">
      <c r="AH270" s="396"/>
      <c r="AI270" s="396"/>
      <c r="AJ270" s="396"/>
      <c r="AK270" s="396"/>
      <c r="AL270" s="396"/>
      <c r="AM270" s="396"/>
      <c r="AN270" s="369"/>
      <c r="AO270" s="369"/>
      <c r="AP270" s="369"/>
      <c r="AQ270" s="369"/>
    </row>
    <row r="271" spans="34:43">
      <c r="AH271" s="396"/>
      <c r="AI271" s="396"/>
      <c r="AJ271" s="396"/>
      <c r="AK271" s="396"/>
      <c r="AL271" s="396"/>
      <c r="AM271" s="396"/>
      <c r="AN271" s="369"/>
      <c r="AO271" s="369"/>
      <c r="AP271" s="369"/>
      <c r="AQ271" s="369"/>
    </row>
    <row r="272" spans="34:43">
      <c r="AH272" s="396"/>
      <c r="AI272" s="396"/>
      <c r="AJ272" s="396"/>
      <c r="AK272" s="396"/>
      <c r="AL272" s="396"/>
      <c r="AM272" s="396"/>
      <c r="AN272" s="369"/>
      <c r="AO272" s="369"/>
      <c r="AP272" s="369"/>
      <c r="AQ272" s="369"/>
    </row>
    <row r="273" spans="34:43">
      <c r="AH273" s="396"/>
      <c r="AI273" s="396"/>
      <c r="AJ273" s="396"/>
      <c r="AK273" s="396"/>
      <c r="AL273" s="396"/>
      <c r="AM273" s="396"/>
      <c r="AN273" s="369"/>
      <c r="AO273" s="369"/>
      <c r="AP273" s="369"/>
      <c r="AQ273" s="369"/>
    </row>
    <row r="274" spans="34:43">
      <c r="AH274" s="396"/>
      <c r="AI274" s="396"/>
      <c r="AJ274" s="396"/>
      <c r="AK274" s="396"/>
      <c r="AL274" s="396"/>
      <c r="AM274" s="396"/>
      <c r="AN274" s="369"/>
      <c r="AO274" s="369"/>
      <c r="AP274" s="369"/>
      <c r="AQ274" s="369"/>
    </row>
    <row r="275" spans="34:43">
      <c r="AH275" s="396"/>
      <c r="AI275" s="396"/>
      <c r="AJ275" s="396"/>
      <c r="AK275" s="396"/>
      <c r="AL275" s="396"/>
      <c r="AM275" s="396"/>
      <c r="AN275" s="369"/>
      <c r="AO275" s="369"/>
      <c r="AP275" s="369"/>
      <c r="AQ275" s="369"/>
    </row>
    <row r="276" spans="34:43">
      <c r="AH276" s="396"/>
      <c r="AI276" s="396"/>
      <c r="AJ276" s="396"/>
      <c r="AK276" s="396"/>
      <c r="AL276" s="396"/>
      <c r="AM276" s="396"/>
      <c r="AN276" s="369"/>
      <c r="AO276" s="369"/>
      <c r="AP276" s="369"/>
      <c r="AQ276" s="369"/>
    </row>
    <row r="277" spans="34:43">
      <c r="AH277" s="396"/>
      <c r="AI277" s="396"/>
      <c r="AJ277" s="396"/>
      <c r="AK277" s="396"/>
      <c r="AL277" s="396"/>
      <c r="AM277" s="396"/>
      <c r="AN277" s="369"/>
      <c r="AO277" s="369"/>
      <c r="AP277" s="369"/>
      <c r="AQ277" s="369"/>
    </row>
    <row r="278" spans="34:43">
      <c r="AH278" s="396"/>
      <c r="AI278" s="396"/>
      <c r="AJ278" s="396"/>
      <c r="AK278" s="396"/>
      <c r="AL278" s="396"/>
      <c r="AM278" s="396"/>
      <c r="AN278" s="369"/>
      <c r="AO278" s="369"/>
      <c r="AP278" s="369"/>
      <c r="AQ278" s="369"/>
    </row>
    <row r="279" spans="34:43">
      <c r="AH279" s="396"/>
      <c r="AI279" s="396"/>
      <c r="AJ279" s="396"/>
      <c r="AK279" s="396"/>
      <c r="AL279" s="396"/>
      <c r="AM279" s="396"/>
      <c r="AN279" s="369"/>
      <c r="AO279" s="369"/>
      <c r="AP279" s="369"/>
      <c r="AQ279" s="369"/>
    </row>
    <row r="280" spans="34:43">
      <c r="AH280" s="396"/>
      <c r="AI280" s="396"/>
      <c r="AJ280" s="396"/>
      <c r="AK280" s="396"/>
      <c r="AL280" s="396"/>
      <c r="AM280" s="396"/>
      <c r="AN280" s="369"/>
      <c r="AO280" s="369"/>
      <c r="AP280" s="369"/>
      <c r="AQ280" s="369"/>
    </row>
    <row r="281" spans="34:43">
      <c r="AH281" s="396"/>
      <c r="AI281" s="396"/>
      <c r="AJ281" s="396"/>
      <c r="AK281" s="396"/>
      <c r="AL281" s="396"/>
      <c r="AM281" s="396"/>
      <c r="AN281" s="369"/>
      <c r="AO281" s="369"/>
      <c r="AP281" s="369"/>
      <c r="AQ281" s="369"/>
    </row>
    <row r="282" spans="34:43">
      <c r="AH282" s="396"/>
      <c r="AI282" s="396"/>
      <c r="AJ282" s="396"/>
      <c r="AK282" s="396"/>
      <c r="AL282" s="396"/>
      <c r="AM282" s="396"/>
      <c r="AN282" s="369"/>
      <c r="AO282" s="369"/>
      <c r="AP282" s="369"/>
      <c r="AQ282" s="369"/>
    </row>
    <row r="283" spans="34:43">
      <c r="AH283" s="396"/>
      <c r="AI283" s="396"/>
      <c r="AJ283" s="396"/>
      <c r="AK283" s="396"/>
      <c r="AL283" s="396"/>
      <c r="AM283" s="396"/>
      <c r="AN283" s="369"/>
      <c r="AO283" s="369"/>
      <c r="AP283" s="369"/>
      <c r="AQ283" s="369"/>
    </row>
    <row r="284" spans="34:43">
      <c r="AH284" s="396"/>
      <c r="AI284" s="396"/>
      <c r="AJ284" s="396"/>
      <c r="AK284" s="396"/>
      <c r="AL284" s="396"/>
      <c r="AM284" s="396"/>
      <c r="AN284" s="369"/>
      <c r="AO284" s="369"/>
      <c r="AP284" s="369"/>
      <c r="AQ284" s="369"/>
    </row>
    <row r="285" spans="34:43">
      <c r="AH285" s="396"/>
      <c r="AI285" s="396"/>
      <c r="AJ285" s="396"/>
      <c r="AK285" s="396"/>
      <c r="AL285" s="396"/>
      <c r="AM285" s="396"/>
      <c r="AN285" s="369"/>
      <c r="AO285" s="369"/>
      <c r="AP285" s="369"/>
      <c r="AQ285" s="369"/>
    </row>
    <row r="286" spans="34:43">
      <c r="AH286" s="396"/>
      <c r="AI286" s="396"/>
      <c r="AJ286" s="396"/>
      <c r="AK286" s="396"/>
      <c r="AL286" s="396"/>
      <c r="AM286" s="396"/>
      <c r="AN286" s="369"/>
      <c r="AO286" s="369"/>
      <c r="AP286" s="369"/>
      <c r="AQ286" s="369"/>
    </row>
    <row r="287" spans="34:43">
      <c r="AH287" s="396"/>
      <c r="AI287" s="396"/>
      <c r="AJ287" s="396"/>
      <c r="AK287" s="396"/>
      <c r="AL287" s="396"/>
      <c r="AM287" s="396"/>
      <c r="AN287" s="369"/>
      <c r="AO287" s="369"/>
      <c r="AP287" s="369"/>
      <c r="AQ287" s="369"/>
    </row>
    <row r="288" spans="34:43">
      <c r="AH288" s="396"/>
      <c r="AI288" s="396"/>
      <c r="AJ288" s="396"/>
      <c r="AK288" s="396"/>
      <c r="AL288" s="396"/>
      <c r="AM288" s="396"/>
      <c r="AN288" s="369"/>
      <c r="AO288" s="369"/>
      <c r="AP288" s="369"/>
      <c r="AQ288" s="369"/>
    </row>
    <row r="289" spans="34:43">
      <c r="AH289" s="396"/>
      <c r="AI289" s="396"/>
      <c r="AJ289" s="396"/>
      <c r="AK289" s="396"/>
      <c r="AL289" s="396"/>
      <c r="AM289" s="396"/>
      <c r="AN289" s="369"/>
      <c r="AO289" s="369"/>
      <c r="AP289" s="369"/>
      <c r="AQ289" s="369"/>
    </row>
    <row r="290" spans="34:43">
      <c r="AH290" s="396"/>
      <c r="AI290" s="396"/>
      <c r="AJ290" s="396"/>
      <c r="AK290" s="396"/>
      <c r="AL290" s="396"/>
      <c r="AM290" s="396"/>
      <c r="AN290" s="369"/>
      <c r="AO290" s="369"/>
      <c r="AP290" s="369"/>
      <c r="AQ290" s="369"/>
    </row>
    <row r="291" spans="34:43">
      <c r="AH291" s="396"/>
      <c r="AI291" s="396"/>
      <c r="AJ291" s="396"/>
      <c r="AK291" s="396"/>
      <c r="AL291" s="396"/>
      <c r="AM291" s="396"/>
      <c r="AN291" s="369"/>
      <c r="AO291" s="369"/>
      <c r="AP291" s="369"/>
      <c r="AQ291" s="369"/>
    </row>
    <row r="292" spans="34:43">
      <c r="AH292" s="396"/>
      <c r="AI292" s="396"/>
      <c r="AJ292" s="396"/>
      <c r="AK292" s="396"/>
      <c r="AL292" s="396"/>
      <c r="AM292" s="396"/>
      <c r="AN292" s="369"/>
      <c r="AO292" s="369"/>
      <c r="AP292" s="369"/>
      <c r="AQ292" s="369"/>
    </row>
    <row r="293" spans="34:43">
      <c r="AH293" s="396"/>
      <c r="AI293" s="396"/>
      <c r="AJ293" s="396"/>
      <c r="AK293" s="396"/>
      <c r="AL293" s="396"/>
      <c r="AM293" s="396"/>
      <c r="AN293" s="369"/>
      <c r="AO293" s="369"/>
      <c r="AP293" s="369"/>
      <c r="AQ293" s="369"/>
    </row>
    <row r="294" spans="34:43">
      <c r="AH294" s="396"/>
      <c r="AI294" s="396"/>
      <c r="AJ294" s="396"/>
      <c r="AK294" s="396"/>
      <c r="AL294" s="396"/>
      <c r="AM294" s="396"/>
      <c r="AN294" s="369"/>
      <c r="AO294" s="369"/>
      <c r="AP294" s="369"/>
      <c r="AQ294" s="369"/>
    </row>
    <row r="295" spans="34:43">
      <c r="AH295" s="396"/>
      <c r="AI295" s="396"/>
      <c r="AJ295" s="396"/>
      <c r="AK295" s="396"/>
      <c r="AL295" s="396"/>
      <c r="AM295" s="396"/>
      <c r="AN295" s="369"/>
      <c r="AO295" s="369"/>
      <c r="AP295" s="369"/>
      <c r="AQ295" s="369"/>
    </row>
    <row r="296" spans="34:43">
      <c r="AH296" s="396"/>
      <c r="AI296" s="396"/>
      <c r="AJ296" s="396"/>
      <c r="AK296" s="396"/>
      <c r="AL296" s="396"/>
      <c r="AM296" s="396"/>
      <c r="AN296" s="369"/>
      <c r="AO296" s="369"/>
      <c r="AP296" s="369"/>
      <c r="AQ296" s="369"/>
    </row>
    <row r="297" spans="34:43">
      <c r="AH297" s="396"/>
      <c r="AI297" s="396"/>
      <c r="AJ297" s="396"/>
      <c r="AK297" s="396"/>
      <c r="AL297" s="396"/>
      <c r="AM297" s="396"/>
      <c r="AN297" s="369"/>
      <c r="AO297" s="369"/>
      <c r="AP297" s="369"/>
      <c r="AQ297" s="369"/>
    </row>
    <row r="298" spans="34:43">
      <c r="AH298" s="396"/>
      <c r="AI298" s="396"/>
      <c r="AJ298" s="396"/>
      <c r="AK298" s="396"/>
      <c r="AL298" s="396"/>
      <c r="AM298" s="396"/>
      <c r="AN298" s="369"/>
      <c r="AO298" s="369"/>
      <c r="AP298" s="369"/>
      <c r="AQ298" s="369"/>
    </row>
    <row r="299" spans="34:43">
      <c r="AH299" s="396"/>
      <c r="AI299" s="396"/>
      <c r="AJ299" s="396"/>
      <c r="AK299" s="396"/>
      <c r="AL299" s="396"/>
      <c r="AM299" s="396"/>
      <c r="AN299" s="369"/>
      <c r="AO299" s="369"/>
      <c r="AP299" s="369"/>
      <c r="AQ299" s="369"/>
    </row>
    <row r="300" spans="34:43">
      <c r="AH300" s="396"/>
      <c r="AI300" s="396"/>
      <c r="AJ300" s="396"/>
      <c r="AK300" s="396"/>
      <c r="AL300" s="396"/>
      <c r="AM300" s="396"/>
      <c r="AN300" s="369"/>
      <c r="AO300" s="369"/>
      <c r="AP300" s="369"/>
      <c r="AQ300" s="369"/>
    </row>
    <row r="301" spans="34:43">
      <c r="AH301" s="396"/>
      <c r="AI301" s="396"/>
      <c r="AJ301" s="396"/>
      <c r="AK301" s="396"/>
      <c r="AL301" s="396"/>
      <c r="AM301" s="396"/>
      <c r="AN301" s="369"/>
      <c r="AO301" s="369"/>
      <c r="AP301" s="369"/>
      <c r="AQ301" s="369"/>
    </row>
    <row r="302" spans="34:43">
      <c r="AH302" s="396"/>
      <c r="AI302" s="396"/>
      <c r="AJ302" s="396"/>
      <c r="AK302" s="396"/>
      <c r="AL302" s="396"/>
      <c r="AM302" s="396"/>
      <c r="AN302" s="369"/>
      <c r="AO302" s="369"/>
      <c r="AP302" s="369"/>
      <c r="AQ302" s="369"/>
    </row>
    <row r="303" spans="34:43">
      <c r="AH303" s="396"/>
      <c r="AI303" s="396"/>
      <c r="AJ303" s="396"/>
      <c r="AK303" s="396"/>
      <c r="AL303" s="396"/>
      <c r="AM303" s="396"/>
      <c r="AN303" s="369"/>
      <c r="AO303" s="369"/>
      <c r="AP303" s="369"/>
      <c r="AQ303" s="369"/>
    </row>
    <row r="304" spans="34:43">
      <c r="AH304" s="396"/>
      <c r="AI304" s="396"/>
      <c r="AJ304" s="396"/>
      <c r="AK304" s="396"/>
      <c r="AL304" s="396"/>
      <c r="AM304" s="396"/>
      <c r="AN304" s="369"/>
      <c r="AO304" s="369"/>
      <c r="AP304" s="369"/>
      <c r="AQ304" s="369"/>
    </row>
    <row r="305" spans="34:43">
      <c r="AH305" s="396"/>
      <c r="AI305" s="396"/>
      <c r="AJ305" s="396"/>
      <c r="AK305" s="396"/>
      <c r="AL305" s="396"/>
      <c r="AM305" s="396"/>
      <c r="AN305" s="369"/>
      <c r="AO305" s="369"/>
      <c r="AP305" s="369"/>
      <c r="AQ305" s="369"/>
    </row>
    <row r="306" spans="34:43">
      <c r="AH306" s="396"/>
      <c r="AI306" s="396"/>
      <c r="AJ306" s="396"/>
      <c r="AK306" s="396"/>
      <c r="AL306" s="396"/>
      <c r="AM306" s="396"/>
      <c r="AN306" s="369"/>
      <c r="AO306" s="369"/>
      <c r="AP306" s="369"/>
      <c r="AQ306" s="369"/>
    </row>
    <row r="307" spans="34:43">
      <c r="AH307" s="396"/>
      <c r="AI307" s="396"/>
      <c r="AJ307" s="396"/>
      <c r="AK307" s="396"/>
      <c r="AL307" s="396"/>
      <c r="AM307" s="396"/>
      <c r="AN307" s="369"/>
      <c r="AO307" s="369"/>
      <c r="AP307" s="369"/>
      <c r="AQ307" s="369"/>
    </row>
    <row r="308" spans="34:43">
      <c r="AH308" s="396"/>
      <c r="AI308" s="396"/>
      <c r="AJ308" s="396"/>
      <c r="AK308" s="396"/>
      <c r="AL308" s="396"/>
      <c r="AM308" s="396"/>
      <c r="AN308" s="369"/>
      <c r="AO308" s="369"/>
      <c r="AP308" s="369"/>
      <c r="AQ308" s="369"/>
    </row>
  </sheetData>
  <sheetProtection selectLockedCells="1"/>
  <mergeCells count="390">
    <mergeCell ref="B1:R1"/>
    <mergeCell ref="AL3:AM3"/>
    <mergeCell ref="AI4:AJ4"/>
    <mergeCell ref="AL4:AM4"/>
    <mergeCell ref="AN4:AN15"/>
    <mergeCell ref="AH2:AJ2"/>
    <mergeCell ref="AK2:AM2"/>
    <mergeCell ref="B3:L4"/>
    <mergeCell ref="M3:X4"/>
    <mergeCell ref="Y3:AA4"/>
    <mergeCell ref="AB3:AG4"/>
    <mergeCell ref="AI3:AJ3"/>
    <mergeCell ref="AR4:AT4"/>
    <mergeCell ref="B5:C51"/>
    <mergeCell ref="D5:L15"/>
    <mergeCell ref="M5:X5"/>
    <mergeCell ref="Y5:AA5"/>
    <mergeCell ref="AB5:AD5"/>
    <mergeCell ref="AE5:AG5"/>
    <mergeCell ref="AH5:AH15"/>
    <mergeCell ref="AK5:AK15"/>
    <mergeCell ref="M10:X10"/>
    <mergeCell ref="Y10:AA10"/>
    <mergeCell ref="M11:X11"/>
    <mergeCell ref="Y11:AA11"/>
    <mergeCell ref="M12:X12"/>
    <mergeCell ref="Y12:AA12"/>
    <mergeCell ref="M6:X6"/>
    <mergeCell ref="Y6:AA6"/>
    <mergeCell ref="AB6:AD15"/>
    <mergeCell ref="M7:X7"/>
    <mergeCell ref="Y7:AA7"/>
    <mergeCell ref="M8:X8"/>
    <mergeCell ref="Y8:AA8"/>
    <mergeCell ref="M9:X9"/>
    <mergeCell ref="Y9:AA9"/>
    <mergeCell ref="D16:L21"/>
    <mergeCell ref="M16:X17"/>
    <mergeCell ref="Y16:AA17"/>
    <mergeCell ref="AB16:AD16"/>
    <mergeCell ref="AH16:AH21"/>
    <mergeCell ref="M13:X13"/>
    <mergeCell ref="Y13:AA13"/>
    <mergeCell ref="M14:X14"/>
    <mergeCell ref="Y14:AA14"/>
    <mergeCell ref="M15:X15"/>
    <mergeCell ref="Y15:AA15"/>
    <mergeCell ref="AE6:AG37"/>
    <mergeCell ref="D28:L37"/>
    <mergeCell ref="M28:X29"/>
    <mergeCell ref="Y28:AA29"/>
    <mergeCell ref="AB28:AD28"/>
    <mergeCell ref="AH28:AH37"/>
    <mergeCell ref="M34:X35"/>
    <mergeCell ref="Y34:AA35"/>
    <mergeCell ref="M36:X37"/>
    <mergeCell ref="Y36:AA37"/>
    <mergeCell ref="AK16:AK21"/>
    <mergeCell ref="AN16:AN21"/>
    <mergeCell ref="AB17:AD21"/>
    <mergeCell ref="M18:X19"/>
    <mergeCell ref="Y18:AA19"/>
    <mergeCell ref="M20:X21"/>
    <mergeCell ref="Y20:AA21"/>
    <mergeCell ref="AI21:AJ21"/>
    <mergeCell ref="AL21:AM21"/>
    <mergeCell ref="AK22:AK27"/>
    <mergeCell ref="AN22:AN27"/>
    <mergeCell ref="AB23:AD27"/>
    <mergeCell ref="M25:X27"/>
    <mergeCell ref="Y25:AA27"/>
    <mergeCell ref="AI27:AJ27"/>
    <mergeCell ref="AL27:AM27"/>
    <mergeCell ref="D22:L27"/>
    <mergeCell ref="M22:X24"/>
    <mergeCell ref="Y22:AA24"/>
    <mergeCell ref="AB22:AD22"/>
    <mergeCell ref="AH22:AH27"/>
    <mergeCell ref="AK28:AK37"/>
    <mergeCell ref="AL28:AM37"/>
    <mergeCell ref="AN28:AN37"/>
    <mergeCell ref="AB29:AD37"/>
    <mergeCell ref="M30:X31"/>
    <mergeCell ref="Y30:AA31"/>
    <mergeCell ref="M32:X33"/>
    <mergeCell ref="Y32:AA33"/>
    <mergeCell ref="AI33:AJ33"/>
    <mergeCell ref="AL38:AM51"/>
    <mergeCell ref="AN38:AN51"/>
    <mergeCell ref="AB39:AD51"/>
    <mergeCell ref="AE39:AG51"/>
    <mergeCell ref="AI43:AJ43"/>
    <mergeCell ref="M38:X39"/>
    <mergeCell ref="Y38:AA39"/>
    <mergeCell ref="AB38:AD38"/>
    <mergeCell ref="AE38:AG38"/>
    <mergeCell ref="AH38:AH51"/>
    <mergeCell ref="M40:X41"/>
    <mergeCell ref="Y40:AA41"/>
    <mergeCell ref="M42:X43"/>
    <mergeCell ref="Y42:AA43"/>
    <mergeCell ref="M48:X49"/>
    <mergeCell ref="Y48:AA49"/>
    <mergeCell ref="M50:X51"/>
    <mergeCell ref="Y50:AA51"/>
    <mergeCell ref="M44:X45"/>
    <mergeCell ref="Y44:AA45"/>
    <mergeCell ref="M46:X47"/>
    <mergeCell ref="Y46:AA47"/>
    <mergeCell ref="AK38:AK51"/>
    <mergeCell ref="B52:C93"/>
    <mergeCell ref="D52:E63"/>
    <mergeCell ref="F52:L55"/>
    <mergeCell ref="M52:X53"/>
    <mergeCell ref="Y52:AA53"/>
    <mergeCell ref="AB52:AD52"/>
    <mergeCell ref="M54:X55"/>
    <mergeCell ref="Y54:AA55"/>
    <mergeCell ref="F56:L63"/>
    <mergeCell ref="M56:X57"/>
    <mergeCell ref="D64:L69"/>
    <mergeCell ref="M64:X66"/>
    <mergeCell ref="Y64:AA66"/>
    <mergeCell ref="Y56:AA57"/>
    <mergeCell ref="D70:E81"/>
    <mergeCell ref="F70:L75"/>
    <mergeCell ref="F76:L81"/>
    <mergeCell ref="AN64:AN69"/>
    <mergeCell ref="M67:X69"/>
    <mergeCell ref="Y67:AA69"/>
    <mergeCell ref="AI69:AJ69"/>
    <mergeCell ref="AL69:AM69"/>
    <mergeCell ref="M60:X61"/>
    <mergeCell ref="Y60:AA61"/>
    <mergeCell ref="M62:X63"/>
    <mergeCell ref="Y62:AA63"/>
    <mergeCell ref="AN52:AN63"/>
    <mergeCell ref="AI57:AJ57"/>
    <mergeCell ref="AL57:AM57"/>
    <mergeCell ref="M58:X59"/>
    <mergeCell ref="Y58:AA59"/>
    <mergeCell ref="AE52:AG52"/>
    <mergeCell ref="AH52:AH63"/>
    <mergeCell ref="AK52:AK63"/>
    <mergeCell ref="AB53:AD81"/>
    <mergeCell ref="AE53:AG81"/>
    <mergeCell ref="AH64:AH69"/>
    <mergeCell ref="AK64:AK69"/>
    <mergeCell ref="M70:X72"/>
    <mergeCell ref="Y70:AA72"/>
    <mergeCell ref="AH70:AH75"/>
    <mergeCell ref="AN76:AN81"/>
    <mergeCell ref="M80:X81"/>
    <mergeCell ref="Y80:AA81"/>
    <mergeCell ref="AI81:AJ81"/>
    <mergeCell ref="AL81:AM81"/>
    <mergeCell ref="AK70:AK75"/>
    <mergeCell ref="AN70:AN75"/>
    <mergeCell ref="M73:X75"/>
    <mergeCell ref="Y73:AA75"/>
    <mergeCell ref="AI75:AJ75"/>
    <mergeCell ref="AL75:AM75"/>
    <mergeCell ref="M76:X79"/>
    <mergeCell ref="Y76:AA79"/>
    <mergeCell ref="AH76:AH81"/>
    <mergeCell ref="AK76:AK81"/>
    <mergeCell ref="AN82:AN87"/>
    <mergeCell ref="M85:X87"/>
    <mergeCell ref="Y85:AA87"/>
    <mergeCell ref="AI87:AJ87"/>
    <mergeCell ref="AL87:AM87"/>
    <mergeCell ref="D82:L87"/>
    <mergeCell ref="M82:X84"/>
    <mergeCell ref="Y82:AA84"/>
    <mergeCell ref="AH82:AH87"/>
    <mergeCell ref="AK82:AK87"/>
    <mergeCell ref="AN88:AN93"/>
    <mergeCell ref="M92:X93"/>
    <mergeCell ref="Y92:AA93"/>
    <mergeCell ref="AI93:AJ93"/>
    <mergeCell ref="AL93:AM93"/>
    <mergeCell ref="D88:L93"/>
    <mergeCell ref="M88:X91"/>
    <mergeCell ref="Y88:AA91"/>
    <mergeCell ref="AH88:AH93"/>
    <mergeCell ref="AK88:AK93"/>
    <mergeCell ref="AE94:AG94"/>
    <mergeCell ref="AH94:AH101"/>
    <mergeCell ref="AK94:AK101"/>
    <mergeCell ref="AN94:AN101"/>
    <mergeCell ref="AB95:AD101"/>
    <mergeCell ref="AE95:AG129"/>
    <mergeCell ref="AI99:AJ99"/>
    <mergeCell ref="AL99:AM99"/>
    <mergeCell ref="B94:C129"/>
    <mergeCell ref="D94:E117"/>
    <mergeCell ref="F94:L101"/>
    <mergeCell ref="M94:X95"/>
    <mergeCell ref="Y94:AA95"/>
    <mergeCell ref="AB94:AD94"/>
    <mergeCell ref="M96:X97"/>
    <mergeCell ref="Y96:AA97"/>
    <mergeCell ref="M98:X99"/>
    <mergeCell ref="Y98:AA99"/>
    <mergeCell ref="AN102:AN111"/>
    <mergeCell ref="AB103:AD111"/>
    <mergeCell ref="M104:X105"/>
    <mergeCell ref="Y104:AA105"/>
    <mergeCell ref="M106:X107"/>
    <mergeCell ref="Y106:AA107"/>
    <mergeCell ref="M100:X101"/>
    <mergeCell ref="Y100:AA101"/>
    <mergeCell ref="M102:X103"/>
    <mergeCell ref="Y102:AA103"/>
    <mergeCell ref="AB102:AD102"/>
    <mergeCell ref="F112:L117"/>
    <mergeCell ref="M112:X114"/>
    <mergeCell ref="Y112:AA114"/>
    <mergeCell ref="AB112:AD112"/>
    <mergeCell ref="AL107:AM107"/>
    <mergeCell ref="M108:X109"/>
    <mergeCell ref="Y108:AA109"/>
    <mergeCell ref="M110:X111"/>
    <mergeCell ref="Y110:AA111"/>
    <mergeCell ref="AH102:AH111"/>
    <mergeCell ref="AK102:AK111"/>
    <mergeCell ref="F102:L111"/>
    <mergeCell ref="AK112:AK117"/>
    <mergeCell ref="AI107:AJ107"/>
    <mergeCell ref="AH112:AH117"/>
    <mergeCell ref="AN112:AN117"/>
    <mergeCell ref="AB113:AD113"/>
    <mergeCell ref="AB114:AD129"/>
    <mergeCell ref="M115:X117"/>
    <mergeCell ref="Y115:AA117"/>
    <mergeCell ref="AI117:AJ117"/>
    <mergeCell ref="AL117:AM117"/>
    <mergeCell ref="AK118:AK123"/>
    <mergeCell ref="AL118:AM123"/>
    <mergeCell ref="AN118:AN123"/>
    <mergeCell ref="M120:X121"/>
    <mergeCell ref="Y120:AA121"/>
    <mergeCell ref="M122:X123"/>
    <mergeCell ref="Y122:AA123"/>
    <mergeCell ref="AI123:AJ123"/>
    <mergeCell ref="D118:E123"/>
    <mergeCell ref="F118:L123"/>
    <mergeCell ref="M118:X119"/>
    <mergeCell ref="Y118:AA119"/>
    <mergeCell ref="AH118:AH123"/>
    <mergeCell ref="B132:E132"/>
    <mergeCell ref="G132:J132"/>
    <mergeCell ref="K132:N132"/>
    <mergeCell ref="O132:R132"/>
    <mergeCell ref="S132:W132"/>
    <mergeCell ref="D124:E129"/>
    <mergeCell ref="F124:L129"/>
    <mergeCell ref="O133:R133"/>
    <mergeCell ref="S133:W133"/>
    <mergeCell ref="AK124:AK129"/>
    <mergeCell ref="AN124:AN129"/>
    <mergeCell ref="M127:X129"/>
    <mergeCell ref="Y127:AA129"/>
    <mergeCell ref="AL129:AM129"/>
    <mergeCell ref="O131:R131"/>
    <mergeCell ref="S131:W131"/>
    <mergeCell ref="M124:X126"/>
    <mergeCell ref="Y124:AA126"/>
    <mergeCell ref="AH124:AH129"/>
    <mergeCell ref="O137:R137"/>
    <mergeCell ref="S137:W137"/>
    <mergeCell ref="S138:W138"/>
    <mergeCell ref="D140:F140"/>
    <mergeCell ref="G140:I140"/>
    <mergeCell ref="J140:L140"/>
    <mergeCell ref="M140:O140"/>
    <mergeCell ref="P140:R140"/>
    <mergeCell ref="O134:R134"/>
    <mergeCell ref="S134:W134"/>
    <mergeCell ref="O135:R135"/>
    <mergeCell ref="S135:W135"/>
    <mergeCell ref="O136:R136"/>
    <mergeCell ref="S136:W136"/>
    <mergeCell ref="D141:F141"/>
    <mergeCell ref="G141:I141"/>
    <mergeCell ref="J141:L141"/>
    <mergeCell ref="M141:O141"/>
    <mergeCell ref="P141:R141"/>
    <mergeCell ref="D142:F142"/>
    <mergeCell ref="G142:I142"/>
    <mergeCell ref="J142:L142"/>
    <mergeCell ref="M142:O142"/>
    <mergeCell ref="P142:R142"/>
    <mergeCell ref="D143:F143"/>
    <mergeCell ref="G143:I143"/>
    <mergeCell ref="J143:L143"/>
    <mergeCell ref="M143:O143"/>
    <mergeCell ref="P143:R143"/>
    <mergeCell ref="D144:F144"/>
    <mergeCell ref="G144:I144"/>
    <mergeCell ref="J144:L144"/>
    <mergeCell ref="M144:O144"/>
    <mergeCell ref="P144:R144"/>
    <mergeCell ref="D145:F145"/>
    <mergeCell ref="G145:I145"/>
    <mergeCell ref="J145:L145"/>
    <mergeCell ref="M145:O145"/>
    <mergeCell ref="P145:R145"/>
    <mergeCell ref="D146:F146"/>
    <mergeCell ref="G146:I146"/>
    <mergeCell ref="J146:L146"/>
    <mergeCell ref="M146:O146"/>
    <mergeCell ref="P146:R146"/>
    <mergeCell ref="D147:F147"/>
    <mergeCell ref="G147:I147"/>
    <mergeCell ref="J147:L147"/>
    <mergeCell ref="M147:O147"/>
    <mergeCell ref="P147:R147"/>
    <mergeCell ref="D148:F148"/>
    <mergeCell ref="G148:I148"/>
    <mergeCell ref="J148:L148"/>
    <mergeCell ref="M148:O148"/>
    <mergeCell ref="P148:R148"/>
    <mergeCell ref="D149:F149"/>
    <mergeCell ref="G149:I149"/>
    <mergeCell ref="J149:L149"/>
    <mergeCell ref="M149:O149"/>
    <mergeCell ref="P149:R149"/>
    <mergeCell ref="D150:F150"/>
    <mergeCell ref="G150:I150"/>
    <mergeCell ref="J150:L150"/>
    <mergeCell ref="M150:O150"/>
    <mergeCell ref="P150:R150"/>
    <mergeCell ref="D151:F151"/>
    <mergeCell ref="G151:I151"/>
    <mergeCell ref="J151:L151"/>
    <mergeCell ref="M151:O151"/>
    <mergeCell ref="P151:R151"/>
    <mergeCell ref="D152:F152"/>
    <mergeCell ref="G152:I152"/>
    <mergeCell ref="J152:L152"/>
    <mergeCell ref="M152:O152"/>
    <mergeCell ref="P152:R152"/>
    <mergeCell ref="D153:F153"/>
    <mergeCell ref="G153:I153"/>
    <mergeCell ref="J153:L153"/>
    <mergeCell ref="M153:O153"/>
    <mergeCell ref="P153:R153"/>
    <mergeCell ref="D154:F154"/>
    <mergeCell ref="G154:I154"/>
    <mergeCell ref="J154:L154"/>
    <mergeCell ref="M154:O154"/>
    <mergeCell ref="P154:R154"/>
    <mergeCell ref="J158:L158"/>
    <mergeCell ref="M158:O158"/>
    <mergeCell ref="P158:R158"/>
    <mergeCell ref="D155:F155"/>
    <mergeCell ref="G155:I155"/>
    <mergeCell ref="J155:L155"/>
    <mergeCell ref="M155:O155"/>
    <mergeCell ref="P155:R155"/>
    <mergeCell ref="D156:F156"/>
    <mergeCell ref="G156:I156"/>
    <mergeCell ref="J156:L156"/>
    <mergeCell ref="M156:O156"/>
    <mergeCell ref="P156:R156"/>
    <mergeCell ref="D161:F161"/>
    <mergeCell ref="G161:I161"/>
    <mergeCell ref="J161:L161"/>
    <mergeCell ref="M161:O161"/>
    <mergeCell ref="P161:R161"/>
    <mergeCell ref="AK1:AN1"/>
    <mergeCell ref="D38:L51"/>
    <mergeCell ref="D159:F159"/>
    <mergeCell ref="G159:I159"/>
    <mergeCell ref="J159:L159"/>
    <mergeCell ref="M159:O159"/>
    <mergeCell ref="P159:R159"/>
    <mergeCell ref="D160:F160"/>
    <mergeCell ref="G160:I160"/>
    <mergeCell ref="J160:L160"/>
    <mergeCell ref="M160:O160"/>
    <mergeCell ref="P160:R160"/>
    <mergeCell ref="D157:F157"/>
    <mergeCell ref="G157:I157"/>
    <mergeCell ref="J157:L157"/>
    <mergeCell ref="M157:O157"/>
    <mergeCell ref="P157:R157"/>
    <mergeCell ref="D158:F158"/>
    <mergeCell ref="G158:I158"/>
  </mergeCells>
  <phoneticPr fontId="78"/>
  <dataValidations count="14">
    <dataValidation type="list" allowBlank="1" showInputMessage="1" showErrorMessage="1" sqref="AI123:AJ123">
      <formula1>$AR$118:$AR$121</formula1>
    </dataValidation>
    <dataValidation type="list" allowBlank="1" showInputMessage="1" showErrorMessage="1" sqref="AM112:AM114 AJ112:AJ114">
      <formula1>$AR$112:$AR$114</formula1>
    </dataValidation>
    <dataValidation type="list" allowBlank="1" showInputMessage="1" showErrorMessage="1" sqref="AL107:AM107 AI107:AJ107">
      <formula1>$AR$102:$AR$107</formula1>
    </dataValidation>
    <dataValidation type="list" allowBlank="1" showInputMessage="1" showErrorMessage="1" sqref="AM22:AM24 AJ22:AJ24">
      <formula1>$AR$23:$AR$25</formula1>
    </dataValidation>
    <dataValidation type="list" allowBlank="1" showInputMessage="1" showErrorMessage="1" sqref="AJ28:AJ30">
      <formula1>$AR$28:$AR$35</formula1>
    </dataValidation>
    <dataValidation type="list" allowBlank="1" showInputMessage="1" showErrorMessage="1" sqref="AJ52:AJ54 AI57:AJ57 AL57:AM57 AM52:AM54">
      <formula1>$AR$52:$AR$59</formula1>
    </dataValidation>
    <dataValidation type="list" allowBlank="1" showInputMessage="1" showErrorMessage="1" sqref="AM16:AM18 AJ16:AJ18">
      <formula1>$AR$18:$AR$21</formula1>
    </dataValidation>
    <dataValidation type="list" allowBlank="1" showInputMessage="1" showErrorMessage="1" sqref="AI43:AJ43">
      <formula1>$AR$38:$AR$45</formula1>
    </dataValidation>
    <dataValidation type="list" allowBlank="1" showInputMessage="1" showErrorMessage="1" sqref="AM64:AM66 AJ64:AJ66">
      <formula1>$AR$64:$AR$66</formula1>
    </dataValidation>
    <dataValidation type="list" allowBlank="1" showInputMessage="1" showErrorMessage="1" sqref="AJ70:AJ72 AM70:AM72">
      <formula1>$AR$70:$AR$72</formula1>
    </dataValidation>
    <dataValidation type="list" allowBlank="1" showInputMessage="1" showErrorMessage="1" sqref="AJ76:AJ78 AM76:AM78">
      <formula1>$AR$76:$AR$79</formula1>
    </dataValidation>
    <dataValidation type="list" allowBlank="1" showInputMessage="1" showErrorMessage="1" sqref="AJ124:AJ126 AM124:AM126">
      <formula1>$AR$124:$AR$126</formula1>
    </dataValidation>
    <dataValidation type="list" allowBlank="1" showInputMessage="1" showErrorMessage="1" sqref="AM82:AM84 AJ82:AJ84">
      <formula1>$AR$82:$AR$84</formula1>
    </dataValidation>
    <dataValidation type="list" allowBlank="1" showInputMessage="1" showErrorMessage="1" sqref="AM88:AM90 AJ88:AJ90">
      <formula1>$AR$88:$AR$91</formula1>
    </dataValidation>
  </dataValidations>
  <printOptions horizontalCentered="1"/>
  <pageMargins left="0.19685039370078741" right="0" top="7.874015748031496E-2" bottom="0" header="0" footer="3.937007874015748E-2"/>
  <pageSetup paperSize="9" scale="50" orientation="portrait" r:id="rId1"/>
  <headerFooter>
    <oddFooter xml:space="preserve">&amp;C&amp;18 </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施工能力・担い手_R6年度_Ver1</vt:lpstr>
      <vt:lpstr>施工実績等_R6年度_Ver1</vt:lpstr>
      <vt:lpstr>技術評価点一覧表_R6年度Ver1</vt:lpstr>
      <vt:lpstr>技術評価点一覧表_R6年度Ver1!Print_Area</vt:lpstr>
      <vt:lpstr>施工実績等_R6年度_Ver1!Print_Area</vt:lpstr>
      <vt:lpstr>施工能力・担い手_R6年度_Ver1!Print_Area</vt:lpstr>
      <vt:lpstr>技術評価点一覧表_R6年度Ver1!Print_Titles</vt:lpstr>
    </vt:vector>
  </TitlesOfParts>
  <Company>北海道</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空知整備課主査(基盤整備)</cp:lastModifiedBy>
  <cp:lastPrinted>2024-04-18T23:13:44Z</cp:lastPrinted>
  <dcterms:created xsi:type="dcterms:W3CDTF">2018-07-23T05:51:51Z</dcterms:created>
  <dcterms:modified xsi:type="dcterms:W3CDTF">2024-04-19T00:53:31Z</dcterms:modified>
</cp:coreProperties>
</file>