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65 主査（基盤整備）\001【総合評価落札方式】\01 【事前登録】\令和５年度ガイドライン適用版_事前登録資料\R５年度_事前登録様式\"/>
    </mc:Choice>
  </mc:AlternateContent>
  <bookViews>
    <workbookView xWindow="0" yWindow="0" windowWidth="28800" windowHeight="12450" tabRatio="641" firstSheet="1" activeTab="1"/>
  </bookViews>
  <sheets>
    <sheet name="データベースB等級" sheetId="17" state="hidden" r:id="rId1"/>
    <sheet name="参考_技術評価点一覧表" sheetId="18" r:id="rId2"/>
  </sheets>
  <definedNames>
    <definedName name="A等級業者名一覧">#REF!</definedName>
    <definedName name="_xlnm.Print_Area" localSheetId="0">データベースB等級!$A$1:$CJ$100</definedName>
    <definedName name="_xlnm.Print_Area" localSheetId="1">参考_技術評価点一覧表!$A$1:$AP$194</definedName>
    <definedName name="_xlnm.Print_Titles" localSheetId="1">参考_技術評価点一覧表!$A:$AA</definedName>
    <definedName name="データベース" localSheetId="0">データベースB等級!$A$5:$CK$104</definedName>
    <definedName name="データベース">#REF!</definedName>
    <definedName name="データベースA等級" localSheetId="0">データベースB等級!$A$5:$CK$104</definedName>
    <definedName name="データベースA等級">#REF!</definedName>
    <definedName name="施工実績">#REF!</definedName>
    <definedName name="入札結果" localSheetId="0">データベースB等級!$C$5:$CJ$104</definedName>
    <definedName name="入札結果">#REF!</definedName>
  </definedNames>
  <calcPr calcId="162913"/>
</workbook>
</file>

<file path=xl/calcChain.xml><?xml version="1.0" encoding="utf-8"?>
<calcChain xmlns="http://schemas.openxmlformats.org/spreadsheetml/2006/main">
  <c r="AP209" i="18" l="1"/>
  <c r="S202" i="18"/>
  <c r="AP208" i="18"/>
  <c r="AP212" i="18"/>
  <c r="AN176" i="18" l="1"/>
  <c r="BE92" i="18" l="1"/>
  <c r="BB92" i="18"/>
  <c r="AY92" i="18"/>
  <c r="BE91" i="18"/>
  <c r="BB91" i="18"/>
  <c r="AY91" i="18"/>
  <c r="BE90" i="18"/>
  <c r="BB90" i="18"/>
  <c r="AY90" i="18"/>
  <c r="BE89" i="18"/>
  <c r="BB89" i="18"/>
  <c r="AY89" i="18"/>
  <c r="BE88" i="18"/>
  <c r="BB88" i="18"/>
  <c r="AY88" i="18"/>
  <c r="AO88" i="18"/>
  <c r="AL88" i="18"/>
  <c r="AI88" i="18"/>
  <c r="BE87" i="18"/>
  <c r="BB87" i="18"/>
  <c r="AY87" i="18"/>
  <c r="AO87" i="18"/>
  <c r="AL87" i="18"/>
  <c r="AI87" i="18"/>
  <c r="BE86" i="18"/>
  <c r="BB86" i="18"/>
  <c r="AY86" i="18"/>
  <c r="AY93" i="18" s="1"/>
  <c r="AO86" i="18"/>
  <c r="AL86" i="18"/>
  <c r="AI86" i="18"/>
  <c r="BB93" i="18" l="1"/>
  <c r="BE93" i="18"/>
  <c r="AN86" i="18" s="1"/>
  <c r="AP156" i="18" l="1"/>
  <c r="AN152" i="18" s="1"/>
  <c r="BD124" i="18" l="1"/>
  <c r="BD123" i="18"/>
  <c r="BD122" i="18"/>
  <c r="BA124" i="18"/>
  <c r="BA123" i="18"/>
  <c r="BA122" i="18"/>
  <c r="AX123" i="18"/>
  <c r="AX124" i="18"/>
  <c r="AX122" i="18"/>
  <c r="BD118" i="18"/>
  <c r="BD117" i="18"/>
  <c r="BD116" i="18"/>
  <c r="BA118" i="18"/>
  <c r="BA117" i="18"/>
  <c r="BA116" i="18"/>
  <c r="AX117" i="18"/>
  <c r="AX118" i="18"/>
  <c r="AX116" i="18"/>
  <c r="BD112" i="18"/>
  <c r="BD111" i="18"/>
  <c r="BD110" i="18"/>
  <c r="BA112" i="18"/>
  <c r="BA111" i="18"/>
  <c r="BA110" i="18"/>
  <c r="AX111" i="18"/>
  <c r="AX112" i="18"/>
  <c r="AX110" i="18"/>
  <c r="BD52" i="18" l="1"/>
  <c r="BD53" i="18" l="1"/>
  <c r="BA53" i="18"/>
  <c r="AX53" i="18"/>
  <c r="BD54" i="18"/>
  <c r="BA54" i="18"/>
  <c r="BA52" i="18"/>
  <c r="AX54" i="18"/>
  <c r="AX52" i="18"/>
  <c r="AJ10" i="18"/>
  <c r="AI124" i="18" l="1"/>
  <c r="AI123" i="18"/>
  <c r="AI122" i="18"/>
  <c r="AL124" i="18"/>
  <c r="AL123" i="18"/>
  <c r="AL122" i="18"/>
  <c r="AI118" i="18"/>
  <c r="AI117" i="18"/>
  <c r="AI116" i="18"/>
  <c r="AL118" i="18"/>
  <c r="AL117" i="18"/>
  <c r="AL116" i="18"/>
  <c r="BD121" i="18"/>
  <c r="BA121" i="18"/>
  <c r="AX121" i="18"/>
  <c r="AO124" i="18"/>
  <c r="AO123" i="18"/>
  <c r="AO122" i="18"/>
  <c r="AO118" i="18"/>
  <c r="AO117" i="18"/>
  <c r="AO116" i="18"/>
  <c r="BA125" i="18" l="1"/>
  <c r="AL127" i="18" s="1"/>
  <c r="AK122" i="18" s="1"/>
  <c r="AX125" i="18"/>
  <c r="AI127" i="18" s="1"/>
  <c r="AH122" i="18" s="1"/>
  <c r="AX119" i="18"/>
  <c r="BA119" i="18"/>
  <c r="BD125" i="18"/>
  <c r="BD119" i="18"/>
  <c r="BD160" i="18"/>
  <c r="BD159" i="18"/>
  <c r="BD158" i="18"/>
  <c r="AL160" i="18"/>
  <c r="AL159" i="18"/>
  <c r="AL158" i="18"/>
  <c r="AI160" i="18"/>
  <c r="AI159" i="18"/>
  <c r="AI158" i="18"/>
  <c r="AO160" i="18"/>
  <c r="AO159" i="18"/>
  <c r="AO158" i="18"/>
  <c r="AO127" i="18" l="1"/>
  <c r="AN122" i="18" s="1"/>
  <c r="AO121" i="18"/>
  <c r="AN116" i="18" s="1"/>
  <c r="AL121" i="18"/>
  <c r="AK116" i="18" s="1"/>
  <c r="AI121" i="18"/>
  <c r="AH116" i="18" s="1"/>
  <c r="BD161" i="18"/>
  <c r="AN188" i="18"/>
  <c r="AN182" i="18"/>
  <c r="BD139" i="18"/>
  <c r="AN136" i="18" s="1"/>
  <c r="AO163" i="18" l="1"/>
  <c r="AN158" i="18"/>
  <c r="AO128" i="18"/>
  <c r="AO129" i="18"/>
  <c r="AO130" i="18"/>
  <c r="AN38" i="18"/>
  <c r="M40" i="18" l="1"/>
  <c r="M38" i="18"/>
  <c r="P170" i="18"/>
  <c r="AX146" i="18"/>
  <c r="BA146" i="18"/>
  <c r="BD146" i="18"/>
  <c r="AX147" i="18"/>
  <c r="BA147" i="18"/>
  <c r="BD147" i="18"/>
  <c r="AX148" i="18"/>
  <c r="BA148" i="18"/>
  <c r="BD148" i="18"/>
  <c r="AX22" i="18"/>
  <c r="BA22" i="18"/>
  <c r="BD22" i="18"/>
  <c r="AX23" i="18"/>
  <c r="BA23" i="18"/>
  <c r="BD23" i="18"/>
  <c r="AX24" i="18"/>
  <c r="BA24" i="18"/>
  <c r="BD24" i="18"/>
  <c r="AX16" i="18"/>
  <c r="BA16" i="18"/>
  <c r="BD16" i="18"/>
  <c r="AX17" i="18"/>
  <c r="BA17" i="18"/>
  <c r="BD17" i="18"/>
  <c r="AX18" i="18"/>
  <c r="BA18" i="18"/>
  <c r="BD18" i="18"/>
  <c r="AL179" i="18"/>
  <c r="AI179" i="18"/>
  <c r="AO167" i="18"/>
  <c r="AP166" i="18"/>
  <c r="AO164" i="18"/>
  <c r="AL167" i="18"/>
  <c r="AM166" i="18"/>
  <c r="AL164" i="18"/>
  <c r="AI167" i="18"/>
  <c r="AJ166" i="18"/>
  <c r="AI164" i="18"/>
  <c r="AI110" i="18"/>
  <c r="AL110" i="18"/>
  <c r="AO110" i="18"/>
  <c r="AI111" i="18"/>
  <c r="AL111" i="18"/>
  <c r="AO111" i="18"/>
  <c r="AI112" i="18"/>
  <c r="AL112" i="18"/>
  <c r="AO112" i="18"/>
  <c r="AX98" i="18"/>
  <c r="BA98" i="18"/>
  <c r="BD98" i="18"/>
  <c r="AX99" i="18"/>
  <c r="BA99" i="18"/>
  <c r="BD99" i="18"/>
  <c r="AX100" i="18"/>
  <c r="BA100" i="18"/>
  <c r="BD100" i="18"/>
  <c r="AJ288" i="18"/>
  <c r="AM288" i="18"/>
  <c r="AP288" i="18"/>
  <c r="AJ290" i="18"/>
  <c r="AM290" i="18"/>
  <c r="AP290" i="18"/>
  <c r="AJ291" i="18"/>
  <c r="AM291" i="18"/>
  <c r="AP291" i="18"/>
  <c r="AJ292" i="18"/>
  <c r="AM292" i="18"/>
  <c r="AP292" i="18"/>
  <c r="AJ293" i="18"/>
  <c r="AM293" i="18"/>
  <c r="AP293" i="18"/>
  <c r="AJ294" i="18"/>
  <c r="AM294" i="18"/>
  <c r="AP294" i="18"/>
  <c r="AJ295" i="18"/>
  <c r="AM295" i="18"/>
  <c r="AP295" i="18"/>
  <c r="AJ296" i="18"/>
  <c r="AM296" i="18"/>
  <c r="AP296" i="18"/>
  <c r="AJ297" i="18"/>
  <c r="AM297" i="18"/>
  <c r="AP297" i="18"/>
  <c r="AJ298" i="18"/>
  <c r="AM298" i="18"/>
  <c r="AP298" i="18"/>
  <c r="AJ299" i="18"/>
  <c r="AM299" i="18"/>
  <c r="AP299" i="18"/>
  <c r="AJ300" i="18"/>
  <c r="AM300" i="18"/>
  <c r="AP300" i="18"/>
  <c r="AJ301" i="18"/>
  <c r="AM301" i="18"/>
  <c r="AP301" i="18"/>
  <c r="AJ302" i="18"/>
  <c r="AM302" i="18"/>
  <c r="AP302" i="18"/>
  <c r="AJ303" i="18"/>
  <c r="AM303" i="18"/>
  <c r="AP303" i="18"/>
  <c r="AJ304" i="18"/>
  <c r="AM304" i="18"/>
  <c r="AP304" i="18"/>
  <c r="AJ305" i="18"/>
  <c r="AM305" i="18"/>
  <c r="AP305" i="18"/>
  <c r="AJ306" i="18"/>
  <c r="AM306" i="18"/>
  <c r="AP306" i="18"/>
  <c r="AJ307" i="18"/>
  <c r="AM307" i="18"/>
  <c r="AP307" i="18"/>
  <c r="AJ308" i="18"/>
  <c r="AM308" i="18"/>
  <c r="AP308" i="18"/>
  <c r="AJ309" i="18"/>
  <c r="AM309" i="18"/>
  <c r="AP309" i="18"/>
  <c r="AJ310" i="18"/>
  <c r="AM310" i="18"/>
  <c r="AP310" i="18"/>
  <c r="AJ311" i="18"/>
  <c r="AM311" i="18"/>
  <c r="AP311" i="18"/>
  <c r="AJ312" i="18"/>
  <c r="AM312" i="18"/>
  <c r="AP312" i="18"/>
  <c r="AJ313" i="18"/>
  <c r="AM313" i="18"/>
  <c r="AP313" i="18"/>
  <c r="AJ314" i="18"/>
  <c r="AM314" i="18"/>
  <c r="AP314" i="18"/>
  <c r="AJ315" i="18"/>
  <c r="AM315" i="18"/>
  <c r="AP315" i="18"/>
  <c r="AJ316" i="18"/>
  <c r="AM316" i="18"/>
  <c r="AP316" i="18"/>
  <c r="AJ317" i="18"/>
  <c r="AM317" i="18"/>
  <c r="AP317" i="18"/>
  <c r="AJ318" i="18"/>
  <c r="AM318" i="18"/>
  <c r="AP318" i="18"/>
  <c r="AJ319" i="18"/>
  <c r="AM319" i="18"/>
  <c r="AP319" i="18"/>
  <c r="AJ320" i="18"/>
  <c r="AM320" i="18"/>
  <c r="AP320" i="18"/>
  <c r="AJ321" i="18"/>
  <c r="AM321" i="18"/>
  <c r="AP321" i="18"/>
  <c r="AJ252" i="18"/>
  <c r="AP252" i="18"/>
  <c r="AJ254" i="18"/>
  <c r="AJ255" i="18"/>
  <c r="AJ256" i="18"/>
  <c r="AJ257" i="18"/>
  <c r="AJ258" i="18"/>
  <c r="AJ259" i="18"/>
  <c r="AJ260" i="18"/>
  <c r="AJ261" i="18"/>
  <c r="AJ262" i="18"/>
  <c r="AJ263" i="18"/>
  <c r="AJ264" i="18"/>
  <c r="AM264" i="18"/>
  <c r="AP264" i="18"/>
  <c r="AJ265" i="18"/>
  <c r="AM265" i="18"/>
  <c r="AP265" i="18"/>
  <c r="AJ266" i="18"/>
  <c r="AM266" i="18"/>
  <c r="AP266" i="18"/>
  <c r="AJ267" i="18"/>
  <c r="AM267" i="18"/>
  <c r="AP267" i="18"/>
  <c r="AJ268" i="18"/>
  <c r="AM268" i="18"/>
  <c r="AP268" i="18"/>
  <c r="AJ269" i="18"/>
  <c r="AM269" i="18"/>
  <c r="AP269" i="18"/>
  <c r="AJ270" i="18"/>
  <c r="AM270" i="18"/>
  <c r="AP270" i="18"/>
  <c r="AJ271" i="18"/>
  <c r="AM271" i="18"/>
  <c r="AP271" i="18"/>
  <c r="AJ272" i="18"/>
  <c r="AM272" i="18"/>
  <c r="AP272" i="18"/>
  <c r="AJ273" i="18"/>
  <c r="AM273" i="18"/>
  <c r="AP273" i="18"/>
  <c r="AJ274" i="18"/>
  <c r="AM274" i="18"/>
  <c r="AP274" i="18"/>
  <c r="AJ275" i="18"/>
  <c r="AM275" i="18"/>
  <c r="AP275" i="18"/>
  <c r="AJ276" i="18"/>
  <c r="AM276" i="18"/>
  <c r="AP276" i="18"/>
  <c r="AJ277" i="18"/>
  <c r="AM277" i="18"/>
  <c r="AP277" i="18"/>
  <c r="AJ278" i="18"/>
  <c r="AM278" i="18"/>
  <c r="AP278" i="18"/>
  <c r="AJ279" i="18"/>
  <c r="AM279" i="18"/>
  <c r="AP279" i="18"/>
  <c r="AJ280" i="18"/>
  <c r="AM280" i="18"/>
  <c r="AP280" i="18"/>
  <c r="AJ281" i="18"/>
  <c r="AM281" i="18"/>
  <c r="AP281" i="18"/>
  <c r="AJ282" i="18"/>
  <c r="AM282" i="18"/>
  <c r="AP282" i="18"/>
  <c r="AJ283" i="18"/>
  <c r="AM283" i="18"/>
  <c r="AP283" i="18"/>
  <c r="AJ284" i="18"/>
  <c r="AM284" i="18"/>
  <c r="AP284" i="18"/>
  <c r="AJ285" i="18"/>
  <c r="AM285" i="18"/>
  <c r="AP285" i="18"/>
  <c r="AJ228" i="18"/>
  <c r="AM228" i="18"/>
  <c r="AP228" i="18"/>
  <c r="AJ229" i="18"/>
  <c r="AM229" i="18"/>
  <c r="AP229" i="18"/>
  <c r="AJ230" i="18"/>
  <c r="AM230" i="18"/>
  <c r="AP230" i="18"/>
  <c r="AJ231" i="18"/>
  <c r="AM231" i="18"/>
  <c r="AP231" i="18"/>
  <c r="AJ232" i="18"/>
  <c r="AM232" i="18"/>
  <c r="AP232" i="18"/>
  <c r="AJ233" i="18"/>
  <c r="AM233" i="18"/>
  <c r="AP233" i="18"/>
  <c r="AJ234" i="18"/>
  <c r="AM234" i="18"/>
  <c r="AP234" i="18"/>
  <c r="AJ235" i="18"/>
  <c r="AM235" i="18"/>
  <c r="AP235" i="18"/>
  <c r="AJ236" i="18"/>
  <c r="AM236" i="18"/>
  <c r="AP236" i="18"/>
  <c r="AJ237" i="18"/>
  <c r="AM237" i="18"/>
  <c r="AP237" i="18"/>
  <c r="AJ238" i="18"/>
  <c r="AM238" i="18"/>
  <c r="AP238" i="18"/>
  <c r="AJ239" i="18"/>
  <c r="AM239" i="18"/>
  <c r="AP239" i="18"/>
  <c r="AJ240" i="18"/>
  <c r="AM240" i="18"/>
  <c r="AP240" i="18"/>
  <c r="AJ241" i="18"/>
  <c r="AM241" i="18"/>
  <c r="AP241" i="18"/>
  <c r="AJ242" i="18"/>
  <c r="AM242" i="18"/>
  <c r="AP242" i="18"/>
  <c r="AJ243" i="18"/>
  <c r="AM243" i="18"/>
  <c r="AP243" i="18"/>
  <c r="AJ244" i="18"/>
  <c r="AM244" i="18"/>
  <c r="AP244" i="18"/>
  <c r="AJ245" i="18"/>
  <c r="AM245" i="18"/>
  <c r="AP245" i="18"/>
  <c r="AJ246" i="18"/>
  <c r="AM246" i="18"/>
  <c r="AP246" i="18"/>
  <c r="AJ247" i="18"/>
  <c r="AM247" i="18"/>
  <c r="AP247" i="18"/>
  <c r="AJ248" i="18"/>
  <c r="AM248" i="18"/>
  <c r="AP248" i="18"/>
  <c r="AJ249" i="18"/>
  <c r="AM249" i="18"/>
  <c r="AP249" i="18"/>
  <c r="AO106" i="18"/>
  <c r="AO105" i="18"/>
  <c r="AO104" i="18"/>
  <c r="AL106" i="18"/>
  <c r="AL105" i="18"/>
  <c r="AL104" i="18"/>
  <c r="AI106" i="18"/>
  <c r="AI105" i="18"/>
  <c r="AI104" i="18"/>
  <c r="AX104" i="18"/>
  <c r="BA104" i="18"/>
  <c r="BD104" i="18"/>
  <c r="AX105" i="18"/>
  <c r="BA105" i="18"/>
  <c r="BD105" i="18"/>
  <c r="AX106" i="18"/>
  <c r="BA106" i="18"/>
  <c r="BD106" i="18"/>
  <c r="AO40" i="18"/>
  <c r="AL40" i="18"/>
  <c r="AI40" i="18"/>
  <c r="AO39" i="18"/>
  <c r="AL39" i="18"/>
  <c r="AI39" i="18"/>
  <c r="AO38" i="18"/>
  <c r="AL38" i="18"/>
  <c r="AI38" i="18"/>
  <c r="AX28" i="18"/>
  <c r="BA28" i="18"/>
  <c r="BD28" i="18"/>
  <c r="AX29" i="18"/>
  <c r="BA29" i="18"/>
  <c r="BD29" i="18"/>
  <c r="AX30" i="18"/>
  <c r="BA30" i="18"/>
  <c r="BD30" i="18"/>
  <c r="AX31" i="18"/>
  <c r="BA31" i="18"/>
  <c r="BD31" i="18"/>
  <c r="AX32" i="18"/>
  <c r="BA32" i="18"/>
  <c r="BD32" i="18"/>
  <c r="AJ212" i="18"/>
  <c r="AM212" i="18"/>
  <c r="BD82" i="18"/>
  <c r="BA82" i="18"/>
  <c r="AX82" i="18"/>
  <c r="BD81" i="18"/>
  <c r="BA81" i="18"/>
  <c r="AX81" i="18"/>
  <c r="BD80" i="18"/>
  <c r="BA80" i="18"/>
  <c r="AX80" i="18"/>
  <c r="BD76" i="18"/>
  <c r="BA76" i="18"/>
  <c r="AX76" i="18"/>
  <c r="BD75" i="18"/>
  <c r="BA75" i="18"/>
  <c r="AX75" i="18"/>
  <c r="BD74" i="18"/>
  <c r="BA74" i="18"/>
  <c r="AX74" i="18"/>
  <c r="BD70" i="18"/>
  <c r="BA70" i="18"/>
  <c r="AX70" i="18"/>
  <c r="BD69" i="18"/>
  <c r="BA69" i="18"/>
  <c r="AX69" i="18"/>
  <c r="BD68" i="18"/>
  <c r="BA68" i="18"/>
  <c r="AX68" i="18"/>
  <c r="BD63" i="18"/>
  <c r="BA63" i="18"/>
  <c r="AX63" i="18"/>
  <c r="BD62" i="18"/>
  <c r="BA62" i="18"/>
  <c r="BA65" i="18" s="1"/>
  <c r="AL67" i="18" s="1"/>
  <c r="AX62" i="18"/>
  <c r="BA55" i="18"/>
  <c r="AL57" i="18" s="1"/>
  <c r="AT194" i="18"/>
  <c r="AO190" i="18"/>
  <c r="AO189" i="18"/>
  <c r="AO188" i="18"/>
  <c r="AO184" i="18"/>
  <c r="AO183" i="18"/>
  <c r="AO182" i="18"/>
  <c r="AO176" i="18"/>
  <c r="AO170" i="18"/>
  <c r="AO154" i="18"/>
  <c r="AO153" i="18"/>
  <c r="AO152" i="18"/>
  <c r="AO100" i="18"/>
  <c r="AO99" i="18"/>
  <c r="AO98" i="18"/>
  <c r="AO148" i="18"/>
  <c r="AO147" i="18"/>
  <c r="AO146" i="18"/>
  <c r="AO138" i="18"/>
  <c r="AO137" i="18"/>
  <c r="AO136" i="18"/>
  <c r="AO82" i="18"/>
  <c r="AO81" i="18"/>
  <c r="AO80" i="18"/>
  <c r="AO76" i="18"/>
  <c r="AO75" i="18"/>
  <c r="AO74" i="18"/>
  <c r="AO70" i="18"/>
  <c r="AO69" i="18"/>
  <c r="AO68" i="18"/>
  <c r="AO64" i="18"/>
  <c r="AO63" i="18"/>
  <c r="AO62" i="18"/>
  <c r="AO54" i="18"/>
  <c r="AO53" i="18"/>
  <c r="AO52" i="18"/>
  <c r="AO30" i="18"/>
  <c r="AO29" i="18"/>
  <c r="AO28" i="18"/>
  <c r="AO24" i="18"/>
  <c r="AO23" i="18"/>
  <c r="AO22" i="18"/>
  <c r="AO18" i="18"/>
  <c r="AO17" i="18"/>
  <c r="AO16" i="18"/>
  <c r="AP10" i="18"/>
  <c r="AN5" i="18" s="1"/>
  <c r="AL190" i="18"/>
  <c r="AL189" i="18"/>
  <c r="AL188" i="18"/>
  <c r="AL184" i="18"/>
  <c r="AL183" i="18"/>
  <c r="AL182" i="18"/>
  <c r="AL176" i="18"/>
  <c r="AL170" i="18"/>
  <c r="AM156" i="18"/>
  <c r="AL154" i="18"/>
  <c r="AL153" i="18"/>
  <c r="AL152" i="18"/>
  <c r="AL100" i="18"/>
  <c r="AL99" i="18"/>
  <c r="AL98" i="18"/>
  <c r="AL148" i="18"/>
  <c r="AL147" i="18"/>
  <c r="AL146" i="18"/>
  <c r="AL138" i="18"/>
  <c r="AL137" i="18"/>
  <c r="AL136" i="18"/>
  <c r="AL130" i="18"/>
  <c r="AL129" i="18"/>
  <c r="AL128" i="18"/>
  <c r="AL82" i="18"/>
  <c r="AL81" i="18"/>
  <c r="AL80" i="18"/>
  <c r="AL76" i="18"/>
  <c r="AL75" i="18"/>
  <c r="AL74" i="18"/>
  <c r="AL70" i="18"/>
  <c r="AL69" i="18"/>
  <c r="AL68" i="18"/>
  <c r="AL64" i="18"/>
  <c r="AL63" i="18"/>
  <c r="AL62" i="18"/>
  <c r="AL54" i="18"/>
  <c r="AL53" i="18"/>
  <c r="AL52" i="18"/>
  <c r="AL30" i="18"/>
  <c r="AL29" i="18"/>
  <c r="AL28" i="18"/>
  <c r="AL24" i="18"/>
  <c r="AL23" i="18"/>
  <c r="AL22" i="18"/>
  <c r="AL18" i="18"/>
  <c r="AL17" i="18"/>
  <c r="AL16" i="18"/>
  <c r="AM10" i="18"/>
  <c r="AI190" i="18"/>
  <c r="AI189" i="18"/>
  <c r="AI188" i="18"/>
  <c r="AI184" i="18"/>
  <c r="AI183" i="18"/>
  <c r="AI182" i="18"/>
  <c r="AI176" i="18"/>
  <c r="AI170" i="18"/>
  <c r="AJ156" i="18"/>
  <c r="AI154" i="18"/>
  <c r="AI153" i="18"/>
  <c r="AI152" i="18"/>
  <c r="AI100" i="18"/>
  <c r="AI99" i="18"/>
  <c r="AI98" i="18"/>
  <c r="AI148" i="18"/>
  <c r="AI147" i="18"/>
  <c r="AI146" i="18"/>
  <c r="AI138" i="18"/>
  <c r="AI137" i="18"/>
  <c r="AI136" i="18"/>
  <c r="AI130" i="18"/>
  <c r="AI129" i="18"/>
  <c r="AI128" i="18"/>
  <c r="AI82" i="18"/>
  <c r="AI81" i="18"/>
  <c r="AI80" i="18"/>
  <c r="AI76" i="18"/>
  <c r="AI75" i="18"/>
  <c r="AI74" i="18"/>
  <c r="AI70" i="18"/>
  <c r="AI69" i="18"/>
  <c r="AI68" i="18"/>
  <c r="AI64" i="18"/>
  <c r="AI63" i="18"/>
  <c r="AI62" i="18"/>
  <c r="AI54" i="18"/>
  <c r="AI53" i="18"/>
  <c r="AI52" i="18"/>
  <c r="AI30" i="18"/>
  <c r="AI29" i="18"/>
  <c r="AI28" i="18"/>
  <c r="AI24" i="18"/>
  <c r="AI23" i="18"/>
  <c r="AI22" i="18"/>
  <c r="AI18" i="18"/>
  <c r="AI17" i="18"/>
  <c r="AI16" i="18"/>
  <c r="AE194" i="18"/>
  <c r="AB194" i="18"/>
  <c r="AN196" i="18"/>
  <c r="AK196" i="18"/>
  <c r="AH196" i="18"/>
  <c r="AC28" i="17"/>
  <c r="AC29" i="17"/>
  <c r="AC30" i="17"/>
  <c r="AC31" i="17"/>
  <c r="AC32" i="17"/>
  <c r="AC33" i="17"/>
  <c r="AC34" i="17"/>
  <c r="AC35" i="17"/>
  <c r="AC36" i="17"/>
  <c r="AC37" i="17"/>
  <c r="AC38" i="17"/>
  <c r="AC39" i="17"/>
  <c r="AC40" i="17"/>
  <c r="AC41" i="17"/>
  <c r="AC42" i="17"/>
  <c r="AC43" i="17"/>
  <c r="AC44" i="17"/>
  <c r="AC45" i="17"/>
  <c r="AC46" i="17"/>
  <c r="AC47" i="17"/>
  <c r="AC48" i="17"/>
  <c r="AC49" i="17"/>
  <c r="AC50" i="17"/>
  <c r="AC51" i="17"/>
  <c r="AC52" i="17"/>
  <c r="AC53" i="17"/>
  <c r="AC54" i="17"/>
  <c r="AC55" i="17"/>
  <c r="AC56" i="17"/>
  <c r="AC57" i="17"/>
  <c r="AC58" i="17"/>
  <c r="AC59" i="17"/>
  <c r="AC60" i="17"/>
  <c r="AC61" i="17"/>
  <c r="AC62" i="17"/>
  <c r="AC63" i="17"/>
  <c r="AC64" i="17"/>
  <c r="AC65" i="17"/>
  <c r="AC66" i="17"/>
  <c r="AC67" i="17"/>
  <c r="AC68" i="17"/>
  <c r="AC69" i="17"/>
  <c r="AC70" i="17"/>
  <c r="AC71" i="17"/>
  <c r="AC72" i="17"/>
  <c r="AC73" i="17"/>
  <c r="AC74" i="17"/>
  <c r="AC75" i="17"/>
  <c r="AC76" i="17"/>
  <c r="AC77" i="17"/>
  <c r="AC78" i="17"/>
  <c r="AC79" i="17"/>
  <c r="AC80" i="17"/>
  <c r="AC81" i="17"/>
  <c r="AC82" i="17"/>
  <c r="AC83" i="17"/>
  <c r="AC84" i="17"/>
  <c r="AC85" i="17"/>
  <c r="AC86" i="17"/>
  <c r="AC87" i="17"/>
  <c r="AC88" i="17"/>
  <c r="AC89" i="17"/>
  <c r="AC90" i="17"/>
  <c r="AC91" i="17"/>
  <c r="AC92" i="17"/>
  <c r="AC93" i="17"/>
  <c r="AC94" i="17"/>
  <c r="AC95" i="17"/>
  <c r="AC96" i="17"/>
  <c r="AC97" i="17"/>
  <c r="AC98" i="17"/>
  <c r="AC99" i="17"/>
  <c r="AC100" i="17"/>
  <c r="AC101" i="17"/>
  <c r="AC102" i="17"/>
  <c r="AC103" i="17"/>
  <c r="AC104" i="17"/>
  <c r="AL196" i="18"/>
  <c r="AI196" i="18"/>
  <c r="AO196" i="18"/>
  <c r="M152" i="18"/>
  <c r="AO216" i="18"/>
  <c r="AO217" i="18" s="1"/>
  <c r="AO219" i="18" s="1"/>
  <c r="AP219" i="18" s="1"/>
  <c r="AL252" i="18"/>
  <c r="AL253" i="18" s="1"/>
  <c r="AL262" i="18" s="1"/>
  <c r="AM262" i="18" s="1"/>
  <c r="AO288" i="18"/>
  <c r="AO289" i="18" s="1"/>
  <c r="K199" i="18"/>
  <c r="S198" i="18" s="1"/>
  <c r="AL288" i="18"/>
  <c r="AL289" i="18" s="1"/>
  <c r="AI252" i="18"/>
  <c r="AI253" i="18" s="1"/>
  <c r="AI255" i="18" s="1"/>
  <c r="M128" i="18"/>
  <c r="AI288" i="18"/>
  <c r="AI289" i="18" s="1"/>
  <c r="AL216" i="18"/>
  <c r="AL217" i="18" s="1"/>
  <c r="AL218" i="18" s="1"/>
  <c r="AM218" i="18" s="1"/>
  <c r="AO252" i="18"/>
  <c r="AO253" i="18" s="1"/>
  <c r="AO260" i="18" s="1"/>
  <c r="AP260" i="18" s="1"/>
  <c r="AI216" i="18"/>
  <c r="AI217" i="18" s="1"/>
  <c r="AK197" i="18"/>
  <c r="AH197" i="18"/>
  <c r="AP216" i="18" l="1"/>
  <c r="AX21" i="18"/>
  <c r="AI21" i="18" s="1"/>
  <c r="BA27" i="18"/>
  <c r="AL27" i="18" s="1"/>
  <c r="AP205" i="18"/>
  <c r="G154" i="18"/>
  <c r="BA102" i="18"/>
  <c r="AL103" i="18" s="1"/>
  <c r="AM102" i="18" s="1"/>
  <c r="BD83" i="18"/>
  <c r="AO85" i="18" s="1"/>
  <c r="AN80" i="18" s="1"/>
  <c r="BA77" i="18"/>
  <c r="AL79" i="18" s="1"/>
  <c r="AM252" i="18"/>
  <c r="AX65" i="18"/>
  <c r="AI67" i="18" s="1"/>
  <c r="AX33" i="18"/>
  <c r="AI33" i="18" s="1"/>
  <c r="BD71" i="18"/>
  <c r="AO73" i="18" s="1"/>
  <c r="AN68" i="18" s="1"/>
  <c r="BD149" i="18"/>
  <c r="AO151" i="18" s="1"/>
  <c r="AP150" i="18" s="1"/>
  <c r="AN146" i="18" s="1"/>
  <c r="BA107" i="18"/>
  <c r="AL109" i="18" s="1"/>
  <c r="AX102" i="18"/>
  <c r="AI103" i="18" s="1"/>
  <c r="AJ102" i="18" s="1"/>
  <c r="BD102" i="18"/>
  <c r="AO103" i="18" s="1"/>
  <c r="AP102" i="18" s="1"/>
  <c r="AN98" i="18" s="1"/>
  <c r="BA113" i="18"/>
  <c r="AL115" i="18" s="1"/>
  <c r="AX113" i="18"/>
  <c r="AI115" i="18" s="1"/>
  <c r="BA21" i="18"/>
  <c r="AL21" i="18" s="1"/>
  <c r="AX27" i="18"/>
  <c r="AI27" i="18" s="1"/>
  <c r="BD27" i="18"/>
  <c r="AO27" i="18" s="1"/>
  <c r="AN22" i="18" s="1"/>
  <c r="BA149" i="18"/>
  <c r="AL151" i="18" s="1"/>
  <c r="AM150" i="18" s="1"/>
  <c r="AX149" i="18"/>
  <c r="AI151" i="18" s="1"/>
  <c r="AJ150" i="18" s="1"/>
  <c r="AX55" i="18"/>
  <c r="AI57" i="18" s="1"/>
  <c r="BA71" i="18"/>
  <c r="AL73" i="18" s="1"/>
  <c r="AX77" i="18"/>
  <c r="AI79" i="18" s="1"/>
  <c r="S203" i="18"/>
  <c r="AL226" i="18"/>
  <c r="AM226" i="18" s="1"/>
  <c r="BD65" i="18"/>
  <c r="AO67" i="18" s="1"/>
  <c r="AN62" i="18" s="1"/>
  <c r="AX71" i="18"/>
  <c r="AI73" i="18" s="1"/>
  <c r="BA33" i="18"/>
  <c r="AL33" i="18" s="1"/>
  <c r="AX83" i="18"/>
  <c r="AI85" i="18" s="1"/>
  <c r="AX107" i="18"/>
  <c r="AI109" i="18" s="1"/>
  <c r="BA83" i="18"/>
  <c r="AL85" i="18" s="1"/>
  <c r="S204" i="18"/>
  <c r="AI256" i="18"/>
  <c r="M44" i="18"/>
  <c r="AI220" i="18"/>
  <c r="AJ220" i="18" s="1"/>
  <c r="AO299" i="18"/>
  <c r="AO290" i="18"/>
  <c r="AO292" i="18"/>
  <c r="AO295" i="18"/>
  <c r="AO296" i="18"/>
  <c r="AL290" i="18"/>
  <c r="AL291" i="18"/>
  <c r="AL296" i="18"/>
  <c r="AL293" i="18"/>
  <c r="AL299" i="18"/>
  <c r="AI296" i="18"/>
  <c r="AI290" i="18"/>
  <c r="AI291" i="18"/>
  <c r="AI254" i="18"/>
  <c r="AJ216" i="18"/>
  <c r="AL224" i="18"/>
  <c r="AM224" i="18" s="1"/>
  <c r="AM205" i="18"/>
  <c r="AM322" i="18"/>
  <c r="BD107" i="18"/>
  <c r="AO109" i="18" s="1"/>
  <c r="AN104" i="18" s="1"/>
  <c r="BD33" i="18"/>
  <c r="AO33" i="18" s="1"/>
  <c r="AN28" i="18" s="1"/>
  <c r="AI221" i="18"/>
  <c r="AJ221" i="18" s="1"/>
  <c r="AI226" i="18"/>
  <c r="AJ226" i="18" s="1"/>
  <c r="M130" i="18"/>
  <c r="AO262" i="18"/>
  <c r="AP262" i="18" s="1"/>
  <c r="M42" i="18"/>
  <c r="AI222" i="18"/>
  <c r="AJ222" i="18" s="1"/>
  <c r="AI225" i="18"/>
  <c r="AJ225" i="18" s="1"/>
  <c r="AO220" i="18"/>
  <c r="AP220" i="18" s="1"/>
  <c r="AI219" i="18"/>
  <c r="AJ219" i="18" s="1"/>
  <c r="AT187" i="18"/>
  <c r="AI223" i="18"/>
  <c r="AJ223" i="18" s="1"/>
  <c r="AO254" i="18"/>
  <c r="AP254" i="18" s="1"/>
  <c r="AO221" i="18"/>
  <c r="AP221" i="18" s="1"/>
  <c r="AO222" i="18"/>
  <c r="AP222" i="18" s="1"/>
  <c r="AJ322" i="18"/>
  <c r="AO224" i="18"/>
  <c r="AP224" i="18" s="1"/>
  <c r="AI262" i="18"/>
  <c r="AI258" i="18"/>
  <c r="AL221" i="18"/>
  <c r="AM221" i="18" s="1"/>
  <c r="AJ286" i="18"/>
  <c r="AI297" i="18"/>
  <c r="AL297" i="18"/>
  <c r="AL298" i="18"/>
  <c r="AL295" i="18"/>
  <c r="AP322" i="18"/>
  <c r="BD113" i="18"/>
  <c r="BD77" i="18"/>
  <c r="AO79" i="18" s="1"/>
  <c r="AN74" i="18" s="1"/>
  <c r="BD55" i="18"/>
  <c r="AO57" i="18" s="1"/>
  <c r="BD21" i="18"/>
  <c r="AO21" i="18" s="1"/>
  <c r="AN16" i="18" s="1"/>
  <c r="AL227" i="18"/>
  <c r="AM227" i="18" s="1"/>
  <c r="AL220" i="18"/>
  <c r="AM220" i="18" s="1"/>
  <c r="AL223" i="18"/>
  <c r="AM223" i="18" s="1"/>
  <c r="AL225" i="18"/>
  <c r="AM225" i="18" s="1"/>
  <c r="AL219" i="18"/>
  <c r="AM219" i="18" s="1"/>
  <c r="AL222" i="18"/>
  <c r="AM222" i="18" s="1"/>
  <c r="AI261" i="18"/>
  <c r="AI257" i="18"/>
  <c r="AI260" i="18"/>
  <c r="AI259" i="18"/>
  <c r="AI263" i="18"/>
  <c r="AI292" i="18"/>
  <c r="AI299" i="18"/>
  <c r="AI295" i="18"/>
  <c r="AI293" i="18"/>
  <c r="AI298" i="18"/>
  <c r="AI294" i="18"/>
  <c r="AJ205" i="18"/>
  <c r="AO297" i="18"/>
  <c r="AO291" i="18"/>
  <c r="AO293" i="18"/>
  <c r="AO298" i="18"/>
  <c r="AO294" i="18"/>
  <c r="AO263" i="18"/>
  <c r="AP263" i="18" s="1"/>
  <c r="AO257" i="18"/>
  <c r="AP257" i="18" s="1"/>
  <c r="AO256" i="18"/>
  <c r="AP256" i="18" s="1"/>
  <c r="AO259" i="18"/>
  <c r="AP259" i="18" s="1"/>
  <c r="AO258" i="18"/>
  <c r="AP258" i="18" s="1"/>
  <c r="AO261" i="18"/>
  <c r="AP261" i="18" s="1"/>
  <c r="AO255" i="18"/>
  <c r="AP255" i="18" s="1"/>
  <c r="AO223" i="18"/>
  <c r="AP223" i="18" s="1"/>
  <c r="AO227" i="18"/>
  <c r="AP227" i="18" s="1"/>
  <c r="AO226" i="18"/>
  <c r="AP226" i="18" s="1"/>
  <c r="AO218" i="18"/>
  <c r="AP218" i="18" s="1"/>
  <c r="AO225" i="18"/>
  <c r="AP225" i="18" s="1"/>
  <c r="AL294" i="18"/>
  <c r="AI227" i="18"/>
  <c r="AJ227" i="18" s="1"/>
  <c r="AL258" i="18"/>
  <c r="AM258" i="18" s="1"/>
  <c r="AL263" i="18"/>
  <c r="AM263" i="18" s="1"/>
  <c r="AI224" i="18"/>
  <c r="AJ224" i="18" s="1"/>
  <c r="AI218" i="18"/>
  <c r="AJ218" i="18" s="1"/>
  <c r="S201" i="18"/>
  <c r="G157" i="18" s="1"/>
  <c r="S200" i="18"/>
  <c r="G156" i="18" s="1"/>
  <c r="AL261" i="18"/>
  <c r="AM261" i="18" s="1"/>
  <c r="AL254" i="18"/>
  <c r="AM254" i="18" s="1"/>
  <c r="AL256" i="18"/>
  <c r="AM256" i="18" s="1"/>
  <c r="AM216" i="18"/>
  <c r="AL292" i="18"/>
  <c r="AL255" i="18"/>
  <c r="AM255" i="18" s="1"/>
  <c r="AL259" i="18"/>
  <c r="AM259" i="18" s="1"/>
  <c r="S199" i="18"/>
  <c r="G155" i="18" s="1"/>
  <c r="AL257" i="18"/>
  <c r="AM257" i="18" s="1"/>
  <c r="AL260" i="18"/>
  <c r="AM260" i="18" s="1"/>
  <c r="AT193" i="18" l="1"/>
  <c r="J156" i="18"/>
  <c r="J154" i="18"/>
  <c r="AM210" i="18"/>
  <c r="J155" i="18"/>
  <c r="AO115" i="18"/>
  <c r="AN52" i="18"/>
  <c r="AJ210" i="18"/>
  <c r="AT192" i="18"/>
  <c r="AJ211" i="18"/>
  <c r="AP210" i="18"/>
  <c r="AJ209" i="18"/>
  <c r="AP211" i="18"/>
  <c r="AM211" i="18"/>
  <c r="AT191" i="18"/>
  <c r="AM209" i="18"/>
  <c r="AM250" i="18"/>
  <c r="AP250" i="18"/>
  <c r="AJ250" i="18"/>
  <c r="AJ325" i="18" s="1"/>
  <c r="AI328" i="18" s="1"/>
  <c r="AI133" i="18" s="1"/>
  <c r="AP286" i="18"/>
  <c r="AM286" i="18"/>
  <c r="AM325" i="18" s="1"/>
  <c r="AL328" i="18" s="1"/>
  <c r="AL133" i="18" s="1"/>
  <c r="AT188" i="18"/>
  <c r="AJ206" i="18"/>
  <c r="AM206" i="18"/>
  <c r="AP206" i="18"/>
  <c r="AP207" i="18"/>
  <c r="AT189" i="18"/>
  <c r="AJ207" i="18"/>
  <c r="AM207" i="18"/>
  <c r="AT190" i="18"/>
  <c r="AM208" i="18"/>
  <c r="AJ208" i="18"/>
  <c r="AN110" i="18" l="1"/>
  <c r="AQ110" i="18" s="1"/>
  <c r="AP325" i="18"/>
  <c r="AO328" i="18" s="1"/>
  <c r="AO133" i="18" s="1"/>
  <c r="AN128" i="18" s="1"/>
  <c r="AJ213" i="18"/>
  <c r="AI173" i="18" s="1"/>
  <c r="AJ172" i="18" s="1"/>
  <c r="AI174" i="18" s="1"/>
  <c r="AM213" i="18"/>
  <c r="AL173" i="18" s="1"/>
  <c r="AM172" i="18" s="1"/>
  <c r="AL174" i="18" s="1"/>
  <c r="AP213" i="18"/>
  <c r="AO173" i="18" l="1"/>
  <c r="AP172" i="18" l="1"/>
  <c r="AO174" i="18" s="1"/>
  <c r="AN164" i="18" s="1"/>
  <c r="AQ152" i="18" s="1"/>
  <c r="AN194" i="18" s="1"/>
  <c r="AN197" i="18" s="1"/>
</calcChain>
</file>

<file path=xl/comments1.xml><?xml version="1.0" encoding="utf-8"?>
<comments xmlns="http://schemas.openxmlformats.org/spreadsheetml/2006/main">
  <authors>
    <author>skouchi95</author>
    <author>Windows ユーザー</author>
  </authors>
  <commentList>
    <comment ref="AJ38" authorId="0" shapeId="0">
      <text>
        <r>
          <rPr>
            <sz val="9"/>
            <color indexed="81"/>
            <rFont val="ＭＳ Ｐゴシック"/>
            <family val="3"/>
            <charset val="128"/>
          </rPr>
          <t xml:space="preserve">施工年度と
市町村名を記入
</t>
        </r>
      </text>
    </comment>
    <comment ref="AM38" authorId="0" shapeId="0">
      <text>
        <r>
          <rPr>
            <sz val="9"/>
            <color indexed="81"/>
            <rFont val="ＭＳ Ｐゴシック"/>
            <family val="3"/>
            <charset val="128"/>
          </rPr>
          <t xml:space="preserve">施工年度と
市町村名を記入
</t>
        </r>
      </text>
    </comment>
    <comment ref="AJ39" authorId="0" shapeId="0">
      <text>
        <r>
          <rPr>
            <sz val="9"/>
            <color indexed="81"/>
            <rFont val="ＭＳ Ｐゴシック"/>
            <family val="3"/>
            <charset val="128"/>
          </rPr>
          <t xml:space="preserve">施工年度と
市町村名を記入
</t>
        </r>
      </text>
    </comment>
    <comment ref="AM39" authorId="0" shapeId="0">
      <text>
        <r>
          <rPr>
            <sz val="9"/>
            <color indexed="81"/>
            <rFont val="ＭＳ Ｐゴシック"/>
            <family val="3"/>
            <charset val="128"/>
          </rPr>
          <t xml:space="preserve">施工年度と
市町村名を記入
</t>
        </r>
      </text>
    </comment>
    <comment ref="AJ40" authorId="0" shapeId="0">
      <text>
        <r>
          <rPr>
            <sz val="9"/>
            <color indexed="81"/>
            <rFont val="ＭＳ Ｐゴシック"/>
            <family val="3"/>
            <charset val="128"/>
          </rPr>
          <t xml:space="preserve">施工年度と
市町村名を記入
</t>
        </r>
      </text>
    </comment>
    <comment ref="AM40" authorId="0" shapeId="0">
      <text>
        <r>
          <rPr>
            <sz val="9"/>
            <color indexed="81"/>
            <rFont val="ＭＳ Ｐゴシック"/>
            <family val="3"/>
            <charset val="128"/>
          </rPr>
          <t xml:space="preserve">施工年度と
市町村名を記入
</t>
        </r>
      </text>
    </comment>
    <comment ref="AJ128" authorId="0" shapeId="0">
      <text>
        <r>
          <rPr>
            <sz val="9"/>
            <color indexed="81"/>
            <rFont val="ＭＳ Ｐゴシック"/>
            <family val="3"/>
            <charset val="128"/>
          </rPr>
          <t xml:space="preserve">市町村名を記入
</t>
        </r>
      </text>
    </comment>
    <comment ref="AM128" authorId="0" shapeId="0">
      <text>
        <r>
          <rPr>
            <sz val="9"/>
            <color indexed="81"/>
            <rFont val="ＭＳ Ｐゴシック"/>
            <family val="3"/>
            <charset val="128"/>
          </rPr>
          <t xml:space="preserve">市町村名を記入
</t>
        </r>
      </text>
    </comment>
    <comment ref="AP128" authorId="0" shapeId="0">
      <text>
        <r>
          <rPr>
            <sz val="9"/>
            <color indexed="81"/>
            <rFont val="ＭＳ Ｐゴシック"/>
            <family val="3"/>
            <charset val="128"/>
          </rPr>
          <t xml:space="preserve">市町村名を記入
</t>
        </r>
      </text>
    </comment>
    <comment ref="AJ129" authorId="0" shapeId="0">
      <text>
        <r>
          <rPr>
            <sz val="9"/>
            <color indexed="81"/>
            <rFont val="ＭＳ Ｐゴシック"/>
            <family val="3"/>
            <charset val="128"/>
          </rPr>
          <t xml:space="preserve">市町村名を記入
</t>
        </r>
      </text>
    </comment>
    <comment ref="AM129" authorId="0" shapeId="0">
      <text>
        <r>
          <rPr>
            <sz val="9"/>
            <color indexed="81"/>
            <rFont val="ＭＳ Ｐゴシック"/>
            <family val="3"/>
            <charset val="128"/>
          </rPr>
          <t xml:space="preserve">市町村名を記入
</t>
        </r>
      </text>
    </comment>
    <comment ref="AJ130" authorId="0" shapeId="0">
      <text>
        <r>
          <rPr>
            <sz val="9"/>
            <color indexed="81"/>
            <rFont val="ＭＳ Ｐゴシック"/>
            <family val="3"/>
            <charset val="128"/>
          </rPr>
          <t xml:space="preserve">市町村名を記入
</t>
        </r>
      </text>
    </comment>
    <comment ref="AM130" authorId="0" shapeId="0">
      <text>
        <r>
          <rPr>
            <sz val="9"/>
            <color indexed="81"/>
            <rFont val="ＭＳ Ｐゴシック"/>
            <family val="3"/>
            <charset val="128"/>
          </rPr>
          <t xml:space="preserve">市町村名を記入
</t>
        </r>
      </text>
    </comment>
    <comment ref="AJ136" authorId="0" shapeId="0">
      <text>
        <r>
          <rPr>
            <sz val="9"/>
            <color indexed="81"/>
            <rFont val="ＭＳ Ｐゴシック"/>
            <family val="3"/>
            <charset val="128"/>
          </rPr>
          <t>総合振興局に申請し、確認書の公布を受けている活動が対象となります。また、２年以上継続の活動は、前年度の活動を含んでいること。
記入は、年度を入れて下さい。</t>
        </r>
      </text>
    </comment>
    <comment ref="AM136" authorId="0" shapeId="0">
      <text>
        <r>
          <rPr>
            <sz val="9"/>
            <color indexed="81"/>
            <rFont val="ＭＳ Ｐゴシック"/>
            <family val="3"/>
            <charset val="128"/>
          </rPr>
          <t>総合振興局に申請し、確認書の公布を受けている活動が対象となります。また、２年以上継続の活動は、前年度の活動を含んでいること。
記入は、年度を入れて下さい。</t>
        </r>
      </text>
    </comment>
    <comment ref="AP136" authorId="0" shapeId="0">
      <text>
        <r>
          <rPr>
            <sz val="9"/>
            <color indexed="81"/>
            <rFont val="ＭＳ Ｐゴシック"/>
            <family val="3"/>
            <charset val="128"/>
          </rPr>
          <t>総合振興局に申請し、確認書の公布を受けている活動が対象となります。また、２年以上継続の活動は、前年度の活動を含んでいること。
記入は、年度を入れて下さい。</t>
        </r>
      </text>
    </comment>
    <comment ref="AJ137" authorId="0" shapeId="0">
      <text>
        <r>
          <rPr>
            <sz val="9"/>
            <color indexed="81"/>
            <rFont val="ＭＳ Ｐゴシック"/>
            <family val="3"/>
            <charset val="128"/>
          </rPr>
          <t>総合振興局に申請し、確認書の公布を受けている活動が対象となります。また、２年以上継続の活動は、前年度の活動を含んでいること。
記入は、年度を入れて下さい。</t>
        </r>
      </text>
    </comment>
    <comment ref="AM137" authorId="0" shapeId="0">
      <text>
        <r>
          <rPr>
            <sz val="9"/>
            <color indexed="81"/>
            <rFont val="ＭＳ Ｐゴシック"/>
            <family val="3"/>
            <charset val="128"/>
          </rPr>
          <t>総合振興局に申請し、確認書の公布を受けている活動が対象となります。また、２年以上継続の活動は、前年度の活動を含んでいること。
記入は、年度を入れて下さい。</t>
        </r>
      </text>
    </comment>
    <comment ref="AJ138" authorId="0" shapeId="0">
      <text>
        <r>
          <rPr>
            <sz val="9"/>
            <color indexed="81"/>
            <rFont val="ＭＳ Ｐゴシック"/>
            <family val="3"/>
            <charset val="128"/>
          </rPr>
          <t>総合振興局に申請し、確認書の公布を受けている活動が対象となります。また、２年以上継続の活動は、前年度の活動を含んでいること。
記入は、年度を入れて下さい。</t>
        </r>
      </text>
    </comment>
    <comment ref="AM138" authorId="0" shapeId="0">
      <text>
        <r>
          <rPr>
            <sz val="9"/>
            <color indexed="81"/>
            <rFont val="ＭＳ Ｐゴシック"/>
            <family val="3"/>
            <charset val="128"/>
          </rPr>
          <t>総合振興局に申請し、確認書の公布を受けている活動が対象となります。また、２年以上継続の活動は、前年度の活動を含んでいること。
記入は、年度を入れて下さい。</t>
        </r>
      </text>
    </comment>
    <comment ref="AJ152" authorId="0" shapeId="0">
      <text>
        <r>
          <rPr>
            <sz val="9"/>
            <color indexed="81"/>
            <rFont val="ＭＳ Ｐゴシック"/>
            <family val="3"/>
            <charset val="128"/>
          </rPr>
          <t xml:space="preserve">施工年度と
市町村名を記入
</t>
        </r>
      </text>
    </comment>
    <comment ref="AM152" authorId="0" shapeId="0">
      <text>
        <r>
          <rPr>
            <sz val="9"/>
            <color indexed="81"/>
            <rFont val="ＭＳ Ｐゴシック"/>
            <family val="3"/>
            <charset val="128"/>
          </rPr>
          <t xml:space="preserve">施工年度と
市町村名を記入
</t>
        </r>
      </text>
    </comment>
    <comment ref="AP152" authorId="0" shapeId="0">
      <text>
        <r>
          <rPr>
            <sz val="9"/>
            <color indexed="81"/>
            <rFont val="ＭＳ Ｐゴシック"/>
            <family val="3"/>
            <charset val="128"/>
          </rPr>
          <t>施工年度と
市町村名を記入</t>
        </r>
      </text>
    </comment>
    <comment ref="AJ153" authorId="0" shapeId="0">
      <text>
        <r>
          <rPr>
            <sz val="9"/>
            <color indexed="81"/>
            <rFont val="ＭＳ Ｐゴシック"/>
            <family val="3"/>
            <charset val="128"/>
          </rPr>
          <t xml:space="preserve">施工年度と
市町村名を記入
</t>
        </r>
      </text>
    </comment>
    <comment ref="AM153" authorId="0" shapeId="0">
      <text>
        <r>
          <rPr>
            <sz val="9"/>
            <color indexed="81"/>
            <rFont val="ＭＳ Ｐゴシック"/>
            <family val="3"/>
            <charset val="128"/>
          </rPr>
          <t xml:space="preserve">施工年度と
市町村名を記入
</t>
        </r>
      </text>
    </comment>
    <comment ref="AJ154" authorId="0" shapeId="0">
      <text>
        <r>
          <rPr>
            <sz val="9"/>
            <color indexed="81"/>
            <rFont val="ＭＳ Ｐゴシック"/>
            <family val="3"/>
            <charset val="128"/>
          </rPr>
          <t xml:space="preserve">施工年度と
市町村名を記入
</t>
        </r>
      </text>
    </comment>
    <comment ref="AM154" authorId="0" shapeId="0">
      <text>
        <r>
          <rPr>
            <sz val="9"/>
            <color indexed="81"/>
            <rFont val="ＭＳ Ｐゴシック"/>
            <family val="3"/>
            <charset val="128"/>
          </rPr>
          <t xml:space="preserve">施工年度と
市町村名を記入
</t>
        </r>
      </text>
    </comment>
    <comment ref="AJ170" authorId="0" shapeId="0">
      <text>
        <r>
          <rPr>
            <sz val="9"/>
            <color indexed="81"/>
            <rFont val="ＭＳ Ｐゴシック"/>
            <family val="3"/>
            <charset val="128"/>
          </rPr>
          <t>　１次下請合計金額が５百万以上である場合、市町村名を記入する。
　｢振興局管内｣の場合は下の空欄に市町名をベタ打ちし、本欄にテキスト張り付けする。</t>
        </r>
      </text>
    </comment>
    <comment ref="AM170" authorId="0" shapeId="0">
      <text>
        <r>
          <rPr>
            <sz val="9"/>
            <color indexed="81"/>
            <rFont val="ＭＳ Ｐゴシック"/>
            <family val="3"/>
            <charset val="128"/>
          </rPr>
          <t>　１次下請合計金額が５百万以上である場合、市町村名を記入する。
　｢振興局管内｣の場合は下の空欄に市町名をベタ打ちし、本欄にテキスト張り付けする。</t>
        </r>
      </text>
    </comment>
    <comment ref="AJ176" authorId="1" shapeId="0">
      <text>
        <r>
          <rPr>
            <sz val="9"/>
            <color indexed="81"/>
            <rFont val="ＭＳ Ｐゴシック"/>
            <family val="3"/>
            <charset val="128"/>
          </rPr>
          <t>ﾊﾟｰｾﾝﾄ値を入力</t>
        </r>
      </text>
    </comment>
    <comment ref="AM176" authorId="1" shapeId="0">
      <text>
        <r>
          <rPr>
            <sz val="9"/>
            <color indexed="81"/>
            <rFont val="ＭＳ Ｐゴシック"/>
            <family val="3"/>
            <charset val="128"/>
          </rPr>
          <t>ﾊﾟｰｾﾝﾄ値を入力</t>
        </r>
      </text>
    </comment>
    <comment ref="AP176" authorId="1" shapeId="0">
      <text>
        <r>
          <rPr>
            <sz val="9"/>
            <color indexed="81"/>
            <rFont val="ＭＳ Ｐゴシック"/>
            <family val="3"/>
            <charset val="128"/>
          </rPr>
          <t>ﾊﾟｰｾﾝﾄ値を入力</t>
        </r>
      </text>
    </comment>
  </commentList>
</comments>
</file>

<file path=xl/sharedStrings.xml><?xml version="1.0" encoding="utf-8"?>
<sst xmlns="http://schemas.openxmlformats.org/spreadsheetml/2006/main" count="1119" uniqueCount="423">
  <si>
    <t>（株）南幌土建</t>
  </si>
  <si>
    <t>居林遠藤建設（株）</t>
  </si>
  <si>
    <t>勝井建設工業（株）</t>
  </si>
  <si>
    <t>（株）樋口組</t>
  </si>
  <si>
    <t>∴</t>
    <phoneticPr fontId="3"/>
  </si>
  <si>
    <t>なし</t>
    <phoneticPr fontId="3"/>
  </si>
  <si>
    <t>なし</t>
    <phoneticPr fontId="3"/>
  </si>
  <si>
    <t>なし</t>
    <phoneticPr fontId="3"/>
  </si>
  <si>
    <t>なし</t>
    <phoneticPr fontId="3"/>
  </si>
  <si>
    <t>同じ耕地出張所管内</t>
    <phoneticPr fontId="3"/>
  </si>
  <si>
    <t>同じ総合振興局管内</t>
    <phoneticPr fontId="3"/>
  </si>
  <si>
    <t>上記以外</t>
    <phoneticPr fontId="3"/>
  </si>
  <si>
    <t>なし</t>
    <phoneticPr fontId="3"/>
  </si>
  <si>
    <t>なし</t>
    <phoneticPr fontId="3"/>
  </si>
  <si>
    <t>なし</t>
    <phoneticPr fontId="3"/>
  </si>
  <si>
    <t>CPDの証明あり（推奨単位以上取得）</t>
    <phoneticPr fontId="3"/>
  </si>
  <si>
    <t>なし</t>
    <phoneticPr fontId="3"/>
  </si>
  <si>
    <t>なし</t>
    <phoneticPr fontId="3"/>
  </si>
  <si>
    <t>なし</t>
    <phoneticPr fontId="3"/>
  </si>
  <si>
    <t>採用年月日</t>
    <phoneticPr fontId="3"/>
  </si>
  <si>
    <t>なし</t>
    <phoneticPr fontId="3"/>
  </si>
  <si>
    <t>5.0 % 以上</t>
    <phoneticPr fontId="3"/>
  </si>
  <si>
    <t>2.5 % 以上</t>
    <phoneticPr fontId="3"/>
  </si>
  <si>
    <t>なし</t>
    <phoneticPr fontId="3"/>
  </si>
  <si>
    <t>（-1.00）</t>
    <phoneticPr fontId="3"/>
  </si>
  <si>
    <t>事例あり</t>
    <phoneticPr fontId="3"/>
  </si>
  <si>
    <t>なし</t>
    <phoneticPr fontId="3"/>
  </si>
  <si>
    <t>（-1.00）</t>
    <phoneticPr fontId="3"/>
  </si>
  <si>
    <t>過去1～3年間に表彰あり</t>
    <rPh sb="0" eb="2">
      <t>カコ</t>
    </rPh>
    <rPh sb="5" eb="7">
      <t>ネンカン</t>
    </rPh>
    <rPh sb="8" eb="10">
      <t>ヒョウショウ</t>
    </rPh>
    <phoneticPr fontId="3"/>
  </si>
  <si>
    <t>過去4～5年間に表彰あり</t>
    <rPh sb="0" eb="2">
      <t>カコ</t>
    </rPh>
    <rPh sb="5" eb="7">
      <t>ネンカン</t>
    </rPh>
    <rPh sb="8" eb="10">
      <t>ヒョウショウ</t>
    </rPh>
    <phoneticPr fontId="3"/>
  </si>
  <si>
    <t>ISO9001を取得</t>
    <rPh sb="8" eb="10">
      <t>シュトク</t>
    </rPh>
    <phoneticPr fontId="3"/>
  </si>
  <si>
    <t>過去10年間の同種工事の経験</t>
    <rPh sb="0" eb="2">
      <t>カコ</t>
    </rPh>
    <rPh sb="4" eb="6">
      <t>ネンカン</t>
    </rPh>
    <rPh sb="7" eb="9">
      <t>ドウシュ</t>
    </rPh>
    <rPh sb="9" eb="11">
      <t>コウジ</t>
    </rPh>
    <rPh sb="12" eb="14">
      <t>ケイケン</t>
    </rPh>
    <phoneticPr fontId="3"/>
  </si>
  <si>
    <t>過去5年間に同種工事の配置経験あり</t>
    <rPh sb="0" eb="2">
      <t>カコ</t>
    </rPh>
    <rPh sb="3" eb="5">
      <t>ネンカン</t>
    </rPh>
    <rPh sb="6" eb="7">
      <t>ドウ</t>
    </rPh>
    <rPh sb="8" eb="10">
      <t>コウジ</t>
    </rPh>
    <rPh sb="11" eb="13">
      <t>ハイチ</t>
    </rPh>
    <rPh sb="13" eb="15">
      <t>ケイケン</t>
    </rPh>
    <phoneticPr fontId="3"/>
  </si>
  <si>
    <t>過去5年間に工事箇所と同じ総合振興局管内：空知総合振興局</t>
    <phoneticPr fontId="3"/>
  </si>
  <si>
    <t>過去10年間に工事箇所と同じ総合振興局管内：空知総合振興局</t>
    <phoneticPr fontId="3"/>
  </si>
  <si>
    <t>工事箇所と同じ総合振興局管内：空知総合振興局</t>
    <phoneticPr fontId="3"/>
  </si>
  <si>
    <t>過去3ヵ年度継続した活動</t>
    <rPh sb="0" eb="2">
      <t>カコ</t>
    </rPh>
    <rPh sb="4" eb="5">
      <t>ネン</t>
    </rPh>
    <rPh sb="5" eb="6">
      <t>ド</t>
    </rPh>
    <rPh sb="6" eb="8">
      <t>ケイゾク</t>
    </rPh>
    <rPh sb="10" eb="12">
      <t>カツドウ</t>
    </rPh>
    <phoneticPr fontId="3"/>
  </si>
  <si>
    <t>過去2ヵ年度継続した活動</t>
    <rPh sb="0" eb="2">
      <t>カコ</t>
    </rPh>
    <rPh sb="4" eb="5">
      <t>ネン</t>
    </rPh>
    <rPh sb="5" eb="6">
      <t>ド</t>
    </rPh>
    <rPh sb="6" eb="8">
      <t>ケイゾク</t>
    </rPh>
    <rPh sb="10" eb="12">
      <t>カツドウ</t>
    </rPh>
    <phoneticPr fontId="3"/>
  </si>
  <si>
    <t>3ヵ年度継続</t>
    <rPh sb="3" eb="4">
      <t>ド</t>
    </rPh>
    <phoneticPr fontId="3"/>
  </si>
  <si>
    <t>2ヵ年度継続</t>
    <rPh sb="2" eb="3">
      <t>ネン</t>
    </rPh>
    <rPh sb="3" eb="4">
      <t>ド</t>
    </rPh>
    <rPh sb="4" eb="6">
      <t>ケイゾク</t>
    </rPh>
    <phoneticPr fontId="3"/>
  </si>
  <si>
    <t>過去5年間に工事箇所と同じ総合振興局管内の実績あり：空知総合振興局</t>
    <rPh sb="0" eb="2">
      <t>カコ</t>
    </rPh>
    <rPh sb="3" eb="4">
      <t>ネン</t>
    </rPh>
    <rPh sb="4" eb="5">
      <t>カン</t>
    </rPh>
    <rPh sb="6" eb="8">
      <t>コウジ</t>
    </rPh>
    <rPh sb="8" eb="10">
      <t>カショ</t>
    </rPh>
    <rPh sb="11" eb="12">
      <t>オナ</t>
    </rPh>
    <rPh sb="13" eb="15">
      <t>ソウゴウ</t>
    </rPh>
    <rPh sb="15" eb="18">
      <t>シンコウキョク</t>
    </rPh>
    <rPh sb="18" eb="20">
      <t>カンナイ</t>
    </rPh>
    <rPh sb="21" eb="23">
      <t>ジッセキ</t>
    </rPh>
    <rPh sb="26" eb="28">
      <t>ソラチ</t>
    </rPh>
    <rPh sb="28" eb="30">
      <t>ソウゴウ</t>
    </rPh>
    <rPh sb="30" eb="33">
      <t>シンコウキョク</t>
    </rPh>
    <phoneticPr fontId="3"/>
  </si>
  <si>
    <t>過去5年間に工事箇所と同じ総合振興局管内の実績：空知総合振興局</t>
    <phoneticPr fontId="3"/>
  </si>
  <si>
    <t>下請活用計画の企業所在地が工事箇所と同じ総合振興局管内：空知総合振興局</t>
    <phoneticPr fontId="3"/>
  </si>
  <si>
    <t>過去6ヶ月の措置による減点</t>
    <rPh sb="0" eb="2">
      <t>カコ</t>
    </rPh>
    <rPh sb="4" eb="5">
      <t>ゲツ</t>
    </rPh>
    <rPh sb="6" eb="8">
      <t>ソチ</t>
    </rPh>
    <rPh sb="11" eb="13">
      <t>ゲンテン</t>
    </rPh>
    <phoneticPr fontId="3"/>
  </si>
  <si>
    <t>重要な瑕疵に伴う修補（損害賠償）請求を受けた事例あり</t>
    <rPh sb="0" eb="2">
      <t>ジュウヨウ</t>
    </rPh>
    <rPh sb="3" eb="5">
      <t>カシ</t>
    </rPh>
    <rPh sb="6" eb="7">
      <t>トモナ</t>
    </rPh>
    <rPh sb="8" eb="10">
      <t>シュウホ</t>
    </rPh>
    <rPh sb="11" eb="13">
      <t>ソンガイ</t>
    </rPh>
    <rPh sb="13" eb="15">
      <t>バイショウ</t>
    </rPh>
    <rPh sb="16" eb="18">
      <t>セイキュウ</t>
    </rPh>
    <rPh sb="19" eb="20">
      <t>ウ</t>
    </rPh>
    <rPh sb="22" eb="24">
      <t>ジレイ</t>
    </rPh>
    <phoneticPr fontId="3"/>
  </si>
  <si>
    <t>総合評価方式において技術評価項目の不履行を行った事例あり</t>
    <rPh sb="0" eb="2">
      <t>ソウゴウ</t>
    </rPh>
    <rPh sb="2" eb="4">
      <t>ヒョウカ</t>
    </rPh>
    <rPh sb="4" eb="6">
      <t>ホウシキ</t>
    </rPh>
    <rPh sb="10" eb="12">
      <t>ギジュツ</t>
    </rPh>
    <rPh sb="12" eb="14">
      <t>ヒョウカ</t>
    </rPh>
    <rPh sb="14" eb="16">
      <t>コウモク</t>
    </rPh>
    <rPh sb="17" eb="20">
      <t>フリコウ</t>
    </rPh>
    <rPh sb="21" eb="22">
      <t>オコナ</t>
    </rPh>
    <rPh sb="24" eb="26">
      <t>ジレイ</t>
    </rPh>
    <phoneticPr fontId="3"/>
  </si>
  <si>
    <t>工事予定入札額の5.0%以上</t>
    <rPh sb="0" eb="2">
      <t>コウジ</t>
    </rPh>
    <rPh sb="2" eb="4">
      <t>ヨテイ</t>
    </rPh>
    <rPh sb="4" eb="6">
      <t>ニュウサツ</t>
    </rPh>
    <rPh sb="6" eb="7">
      <t>ガク</t>
    </rPh>
    <rPh sb="12" eb="14">
      <t>イジョウ</t>
    </rPh>
    <phoneticPr fontId="3"/>
  </si>
  <si>
    <t>工事予定入札額の2.5%以上</t>
    <rPh sb="0" eb="2">
      <t>コウジ</t>
    </rPh>
    <rPh sb="2" eb="4">
      <t>ヨテイ</t>
    </rPh>
    <rPh sb="4" eb="6">
      <t>ニュウサツ</t>
    </rPh>
    <rPh sb="6" eb="7">
      <t>ガク</t>
    </rPh>
    <rPh sb="12" eb="14">
      <t>イジョウ</t>
    </rPh>
    <phoneticPr fontId="3"/>
  </si>
  <si>
    <t>主任（監理）技術者の継続教育</t>
    <rPh sb="0" eb="2">
      <t>シュニン</t>
    </rPh>
    <rPh sb="3" eb="5">
      <t>カンリ</t>
    </rPh>
    <rPh sb="6" eb="9">
      <t>ギジュツシャ</t>
    </rPh>
    <rPh sb="10" eb="12">
      <t>ケイゾク</t>
    </rPh>
    <rPh sb="12" eb="14">
      <t>キョウイク</t>
    </rPh>
    <phoneticPr fontId="3"/>
  </si>
  <si>
    <t>CPDの証明あり（推奨単位以上取得）</t>
    <rPh sb="4" eb="6">
      <t>ショウメイ</t>
    </rPh>
    <rPh sb="9" eb="11">
      <t>スイショウ</t>
    </rPh>
    <rPh sb="11" eb="13">
      <t>タンイ</t>
    </rPh>
    <rPh sb="13" eb="15">
      <t>イジョウ</t>
    </rPh>
    <rPh sb="15" eb="17">
      <t>シュトク</t>
    </rPh>
    <phoneticPr fontId="3"/>
  </si>
  <si>
    <t>主任（監理）技術者等の配置経験</t>
    <rPh sb="9" eb="10">
      <t>トウ</t>
    </rPh>
    <rPh sb="11" eb="13">
      <t>ハイチ</t>
    </rPh>
    <rPh sb="13" eb="15">
      <t>ケイケン</t>
    </rPh>
    <phoneticPr fontId="3"/>
  </si>
  <si>
    <t>配置経験あり：過去5年間</t>
    <rPh sb="11" eb="12">
      <t>カン</t>
    </rPh>
    <phoneticPr fontId="3"/>
  </si>
  <si>
    <t>配置経験あり：過去10年間</t>
    <rPh sb="12" eb="13">
      <t>カン</t>
    </rPh>
    <phoneticPr fontId="3"/>
  </si>
  <si>
    <t>過去10年間に同種工事の配置経験あり</t>
    <rPh sb="0" eb="2">
      <t>カコ</t>
    </rPh>
    <rPh sb="4" eb="6">
      <t>ネンカン</t>
    </rPh>
    <rPh sb="7" eb="9">
      <t>ドウシュ</t>
    </rPh>
    <rPh sb="9" eb="11">
      <t>コウジ</t>
    </rPh>
    <rPh sb="12" eb="14">
      <t>ハイチ</t>
    </rPh>
    <rPh sb="14" eb="16">
      <t>ケイケン</t>
    </rPh>
    <phoneticPr fontId="3"/>
  </si>
  <si>
    <t>中村建設（株）</t>
  </si>
  <si>
    <t>及川産業（株）</t>
  </si>
  <si>
    <t>（株）北谷組</t>
  </si>
  <si>
    <t>川端建設（株）</t>
  </si>
  <si>
    <t>道央開発（株）</t>
  </si>
  <si>
    <t>（株）新谷宍戸建設</t>
  </si>
  <si>
    <t>富岡産業（株）</t>
  </si>
  <si>
    <t>光栄建設工業（株）</t>
  </si>
  <si>
    <t>興和建設（株）</t>
  </si>
  <si>
    <t>井沢建設（株）</t>
  </si>
  <si>
    <t>雇用環境への取組</t>
    <rPh sb="0" eb="2">
      <t>コヨウ</t>
    </rPh>
    <rPh sb="2" eb="4">
      <t>カンキョウ</t>
    </rPh>
    <rPh sb="6" eb="8">
      <t>トリクミ</t>
    </rPh>
    <phoneticPr fontId="3"/>
  </si>
  <si>
    <t>有効期限</t>
    <rPh sb="0" eb="2">
      <t>ユウコウ</t>
    </rPh>
    <rPh sb="2" eb="4">
      <t>キゲン</t>
    </rPh>
    <phoneticPr fontId="3"/>
  </si>
  <si>
    <t>表彰年月日</t>
    <rPh sb="0" eb="2">
      <t>ヒョウショウ</t>
    </rPh>
    <rPh sb="2" eb="5">
      <t>ネンガッピ</t>
    </rPh>
    <phoneticPr fontId="3"/>
  </si>
  <si>
    <t>期間の終了日</t>
    <rPh sb="0" eb="2">
      <t>キカン</t>
    </rPh>
    <rPh sb="3" eb="6">
      <t>シュウリョウビ</t>
    </rPh>
    <phoneticPr fontId="3"/>
  </si>
  <si>
    <t>期間の終了日等</t>
    <rPh sb="0" eb="2">
      <t>キカン</t>
    </rPh>
    <rPh sb="3" eb="6">
      <t>シュウリョウビ</t>
    </rPh>
    <rPh sb="6" eb="7">
      <t>トウ</t>
    </rPh>
    <phoneticPr fontId="3"/>
  </si>
  <si>
    <t>実施日</t>
    <rPh sb="0" eb="3">
      <t>ジッシビ</t>
    </rPh>
    <phoneticPr fontId="3"/>
  </si>
  <si>
    <t>表彰年月日</t>
    <rPh sb="0" eb="2">
      <t>ヒョウショウ</t>
    </rPh>
    <rPh sb="2" eb="3">
      <t>ネン</t>
    </rPh>
    <rPh sb="3" eb="5">
      <t>ガッピ</t>
    </rPh>
    <phoneticPr fontId="3"/>
  </si>
  <si>
    <t>　経常建設共同企業体</t>
  </si>
  <si>
    <t>新共開発(株)</t>
    <rPh sb="0" eb="1">
      <t>シン</t>
    </rPh>
    <rPh sb="1" eb="2">
      <t>トモ</t>
    </rPh>
    <rPh sb="2" eb="4">
      <t>カイハツ</t>
    </rPh>
    <rPh sb="5" eb="6">
      <t>カブ</t>
    </rPh>
    <phoneticPr fontId="1"/>
  </si>
  <si>
    <t>相互開発（株）</t>
  </si>
  <si>
    <t>北垣建設工業（株）</t>
  </si>
  <si>
    <t>（株）北興建設</t>
  </si>
  <si>
    <t>玉田産業（株）</t>
  </si>
  <si>
    <t>拓友工業（株）</t>
  </si>
  <si>
    <t>むらかみ建設（株）</t>
  </si>
  <si>
    <t>北伸建設工業（株）</t>
  </si>
  <si>
    <t>（株）丸庭佐藤建設</t>
  </si>
  <si>
    <t>塩見建設（株）</t>
  </si>
  <si>
    <t>（株）藤岡建設</t>
  </si>
  <si>
    <t>谷村工業（株）</t>
  </si>
  <si>
    <t>平建設（株）</t>
  </si>
  <si>
    <t>若林建設（株）</t>
  </si>
  <si>
    <t>工事成績</t>
    <rPh sb="0" eb="2">
      <t>コウジ</t>
    </rPh>
    <rPh sb="2" eb="4">
      <t>セイセキ</t>
    </rPh>
    <phoneticPr fontId="3"/>
  </si>
  <si>
    <t>優秀業者表彰</t>
    <rPh sb="0" eb="2">
      <t>ユウシュウ</t>
    </rPh>
    <rPh sb="2" eb="4">
      <t>ギョウシャ</t>
    </rPh>
    <rPh sb="4" eb="6">
      <t>ヒョウショウ</t>
    </rPh>
    <phoneticPr fontId="3"/>
  </si>
  <si>
    <t>ＩＳＯの取得</t>
    <rPh sb="4" eb="6">
      <t>シュトク</t>
    </rPh>
    <phoneticPr fontId="3"/>
  </si>
  <si>
    <t>計</t>
    <rPh sb="0" eb="1">
      <t>ケイ</t>
    </rPh>
    <phoneticPr fontId="3"/>
  </si>
  <si>
    <t>配置技術者</t>
    <rPh sb="0" eb="2">
      <t>ハイチ</t>
    </rPh>
    <rPh sb="2" eb="5">
      <t>ギジュツシャ</t>
    </rPh>
    <phoneticPr fontId="3"/>
  </si>
  <si>
    <t>継続教育</t>
    <rPh sb="0" eb="2">
      <t>ケイゾク</t>
    </rPh>
    <rPh sb="2" eb="4">
      <t>キョウイク</t>
    </rPh>
    <phoneticPr fontId="3"/>
  </si>
  <si>
    <t>優秀技術者表彰</t>
    <rPh sb="0" eb="2">
      <t>ユウシュウ</t>
    </rPh>
    <rPh sb="2" eb="5">
      <t>ギジュツシャ</t>
    </rPh>
    <rPh sb="5" eb="7">
      <t>ヒョウショウ</t>
    </rPh>
    <phoneticPr fontId="3"/>
  </si>
  <si>
    <t>配置経験</t>
    <rPh sb="0" eb="2">
      <t>ハイチ</t>
    </rPh>
    <rPh sb="2" eb="4">
      <t>ケイケン</t>
    </rPh>
    <phoneticPr fontId="3"/>
  </si>
  <si>
    <t>施工実績</t>
    <rPh sb="0" eb="2">
      <t>セコウ</t>
    </rPh>
    <rPh sb="2" eb="4">
      <t>ジッセキ</t>
    </rPh>
    <phoneticPr fontId="3"/>
  </si>
  <si>
    <t>主たる営業所</t>
    <rPh sb="0" eb="1">
      <t>シュ</t>
    </rPh>
    <rPh sb="3" eb="6">
      <t>エイギョウショ</t>
    </rPh>
    <phoneticPr fontId="3"/>
  </si>
  <si>
    <t>多面的機能</t>
    <rPh sb="0" eb="3">
      <t>タメンテキ</t>
    </rPh>
    <rPh sb="3" eb="5">
      <t>キノウ</t>
    </rPh>
    <phoneticPr fontId="3"/>
  </si>
  <si>
    <t>施工能力</t>
    <rPh sb="0" eb="2">
      <t>セコウ</t>
    </rPh>
    <rPh sb="2" eb="4">
      <t>ノウリョク</t>
    </rPh>
    <phoneticPr fontId="3"/>
  </si>
  <si>
    <t>配置予定技術者</t>
    <rPh sb="0" eb="2">
      <t>ハイチ</t>
    </rPh>
    <rPh sb="2" eb="4">
      <t>ヨテイ</t>
    </rPh>
    <rPh sb="4" eb="7">
      <t>ギジュツシャ</t>
    </rPh>
    <phoneticPr fontId="3"/>
  </si>
  <si>
    <t>精通度</t>
    <rPh sb="0" eb="2">
      <t>セイツウ</t>
    </rPh>
    <rPh sb="2" eb="3">
      <t>ド</t>
    </rPh>
    <phoneticPr fontId="3"/>
  </si>
  <si>
    <t>緊急時の応急措置</t>
    <rPh sb="0" eb="3">
      <t>キンキュウジ</t>
    </rPh>
    <rPh sb="4" eb="6">
      <t>オウキュウ</t>
    </rPh>
    <rPh sb="6" eb="8">
      <t>ソチ</t>
    </rPh>
    <phoneticPr fontId="3"/>
  </si>
  <si>
    <t>社会貢献活動</t>
    <rPh sb="0" eb="2">
      <t>シャカイ</t>
    </rPh>
    <rPh sb="2" eb="4">
      <t>コウケン</t>
    </rPh>
    <rPh sb="4" eb="6">
      <t>カツドウ</t>
    </rPh>
    <phoneticPr fontId="3"/>
  </si>
  <si>
    <t>環境対策</t>
    <rPh sb="0" eb="2">
      <t>カンキョウ</t>
    </rPh>
    <rPh sb="2" eb="4">
      <t>タイサク</t>
    </rPh>
    <phoneticPr fontId="3"/>
  </si>
  <si>
    <t>季節労働者雇用</t>
    <rPh sb="0" eb="2">
      <t>キセツ</t>
    </rPh>
    <rPh sb="2" eb="5">
      <t>ロウドウシャ</t>
    </rPh>
    <rPh sb="5" eb="7">
      <t>コヨウ</t>
    </rPh>
    <phoneticPr fontId="3"/>
  </si>
  <si>
    <t>労働安全</t>
    <rPh sb="0" eb="2">
      <t>ロウドウ</t>
    </rPh>
    <rPh sb="2" eb="4">
      <t>アンゼン</t>
    </rPh>
    <phoneticPr fontId="3"/>
  </si>
  <si>
    <t>小計</t>
    <rPh sb="0" eb="2">
      <t>ショウケイ</t>
    </rPh>
    <phoneticPr fontId="3"/>
  </si>
  <si>
    <t>地域社会貢献活動</t>
    <rPh sb="0" eb="2">
      <t>チイキ</t>
    </rPh>
    <rPh sb="2" eb="4">
      <t>シャカイ</t>
    </rPh>
    <rPh sb="4" eb="6">
      <t>コウケン</t>
    </rPh>
    <rPh sb="6" eb="8">
      <t>カツドウ</t>
    </rPh>
    <phoneticPr fontId="3"/>
  </si>
  <si>
    <t>地域貢献度</t>
    <rPh sb="0" eb="2">
      <t>チイキ</t>
    </rPh>
    <rPh sb="2" eb="5">
      <t>コウケンド</t>
    </rPh>
    <phoneticPr fontId="3"/>
  </si>
  <si>
    <t>地域活性化</t>
    <rPh sb="0" eb="2">
      <t>チイキ</t>
    </rPh>
    <rPh sb="2" eb="5">
      <t>カッセイカ</t>
    </rPh>
    <phoneticPr fontId="3"/>
  </si>
  <si>
    <t>重要な瑕疵</t>
    <rPh sb="0" eb="2">
      <t>ジュウヨウ</t>
    </rPh>
    <rPh sb="3" eb="5">
      <t>カシ</t>
    </rPh>
    <phoneticPr fontId="3"/>
  </si>
  <si>
    <t>不履行</t>
    <rPh sb="0" eb="3">
      <t>フリコウ</t>
    </rPh>
    <phoneticPr fontId="3"/>
  </si>
  <si>
    <t>減点項目</t>
    <rPh sb="0" eb="2">
      <t>ゲンテン</t>
    </rPh>
    <rPh sb="2" eb="4">
      <t>コウモク</t>
    </rPh>
    <phoneticPr fontId="3"/>
  </si>
  <si>
    <t>技術加算合計</t>
    <rPh sb="0" eb="2">
      <t>ギジュツ</t>
    </rPh>
    <rPh sb="2" eb="4">
      <t>カサン</t>
    </rPh>
    <rPh sb="4" eb="6">
      <t>ゴウケイ</t>
    </rPh>
    <phoneticPr fontId="3"/>
  </si>
  <si>
    <t>評価以外の評価項目</t>
    <rPh sb="0" eb="2">
      <t>ヒョウカ</t>
    </rPh>
    <rPh sb="2" eb="4">
      <t>イガイ</t>
    </rPh>
    <rPh sb="5" eb="7">
      <t>ヒョウカ</t>
    </rPh>
    <rPh sb="7" eb="9">
      <t>コウモク</t>
    </rPh>
    <phoneticPr fontId="3"/>
  </si>
  <si>
    <t>業者番号</t>
    <rPh sb="0" eb="2">
      <t>ギョウシャ</t>
    </rPh>
    <rPh sb="2" eb="4">
      <t>バンゴウ</t>
    </rPh>
    <phoneticPr fontId="3"/>
  </si>
  <si>
    <t>過去5年間に実績あり</t>
    <rPh sb="4" eb="5">
      <t>カン</t>
    </rPh>
    <phoneticPr fontId="3"/>
  </si>
  <si>
    <t>（注２）</t>
    <rPh sb="1" eb="2">
      <t>チュウ</t>
    </rPh>
    <phoneticPr fontId="3"/>
  </si>
  <si>
    <t>同じ市町村及び隣接市町村管内</t>
    <rPh sb="0" eb="1">
      <t>オナ</t>
    </rPh>
    <phoneticPr fontId="3"/>
  </si>
  <si>
    <t>同じ総合振興局管内</t>
    <rPh sb="0" eb="1">
      <t>オナ</t>
    </rPh>
    <phoneticPr fontId="3"/>
  </si>
  <si>
    <t>地域企業の活用</t>
    <rPh sb="0" eb="2">
      <t>チイキ</t>
    </rPh>
    <rPh sb="2" eb="4">
      <t>キギョウ</t>
    </rPh>
    <rPh sb="5" eb="7">
      <t>カツヨウ</t>
    </rPh>
    <phoneticPr fontId="3"/>
  </si>
  <si>
    <t>計（満点）</t>
    <rPh sb="0" eb="1">
      <t>ケイ</t>
    </rPh>
    <rPh sb="2" eb="4">
      <t>マンテン</t>
    </rPh>
    <phoneticPr fontId="3"/>
  </si>
  <si>
    <t>技術評価点</t>
    <rPh sb="0" eb="2">
      <t>ギジュツ</t>
    </rPh>
    <rPh sb="2" eb="4">
      <t>ヒョウカ</t>
    </rPh>
    <rPh sb="4" eb="5">
      <t>テン</t>
    </rPh>
    <phoneticPr fontId="3"/>
  </si>
  <si>
    <t>日本緑化施設（株）</t>
  </si>
  <si>
    <t>金山・久保田　経常建設共同企業体</t>
  </si>
  <si>
    <t>市岡建設（株）</t>
  </si>
  <si>
    <t>平北建設（株）</t>
  </si>
  <si>
    <t>（株）井出組</t>
  </si>
  <si>
    <t>小川組土建（株）</t>
  </si>
  <si>
    <t>（株）日多基組</t>
  </si>
  <si>
    <t>（株）大野小木</t>
  </si>
  <si>
    <t>（株）北立</t>
  </si>
  <si>
    <t>業者番号</t>
  </si>
  <si>
    <t>業者名</t>
  </si>
  <si>
    <t/>
  </si>
  <si>
    <t>ISO9001を取得</t>
  </si>
  <si>
    <t>評価1</t>
    <rPh sb="0" eb="2">
      <t>ヒョウカ</t>
    </rPh>
    <phoneticPr fontId="3"/>
  </si>
  <si>
    <t>評価2</t>
    <rPh sb="0" eb="2">
      <t>ヒョウカ</t>
    </rPh>
    <phoneticPr fontId="3"/>
  </si>
  <si>
    <t>評価3</t>
    <rPh sb="0" eb="2">
      <t>ヒョウカ</t>
    </rPh>
    <phoneticPr fontId="3"/>
  </si>
  <si>
    <t>番号</t>
    <rPh sb="0" eb="2">
      <t>バンゴウ</t>
    </rPh>
    <phoneticPr fontId="1"/>
  </si>
  <si>
    <t>管水路 m</t>
    <rPh sb="0" eb="3">
      <t>カンスイロ</t>
    </rPh>
    <phoneticPr fontId="3"/>
  </si>
  <si>
    <t>用水路 m</t>
    <rPh sb="0" eb="3">
      <t>ヨウスイロ</t>
    </rPh>
    <phoneticPr fontId="3"/>
  </si>
  <si>
    <t>排水路 m</t>
    <rPh sb="0" eb="3">
      <t>ハイスイロ</t>
    </rPh>
    <phoneticPr fontId="3"/>
  </si>
  <si>
    <t>業者名</t>
    <rPh sb="0" eb="2">
      <t>ギョウシャ</t>
    </rPh>
    <rPh sb="2" eb="3">
      <t>メイ</t>
    </rPh>
    <phoneticPr fontId="3"/>
  </si>
  <si>
    <t>評定平均</t>
    <rPh sb="0" eb="2">
      <t>ヒョウテイ</t>
    </rPh>
    <rPh sb="2" eb="4">
      <t>ヘイキン</t>
    </rPh>
    <phoneticPr fontId="3"/>
  </si>
  <si>
    <t>業者１</t>
    <rPh sb="0" eb="2">
      <t>ギョウシャ</t>
    </rPh>
    <phoneticPr fontId="3"/>
  </si>
  <si>
    <t>評定点１</t>
    <rPh sb="0" eb="2">
      <t>ヒョウテイ</t>
    </rPh>
    <rPh sb="2" eb="3">
      <t>テン</t>
    </rPh>
    <phoneticPr fontId="3"/>
  </si>
  <si>
    <t>業者２</t>
    <rPh sb="0" eb="2">
      <t>ギョウシャ</t>
    </rPh>
    <phoneticPr fontId="3"/>
  </si>
  <si>
    <t>評定点２</t>
    <rPh sb="0" eb="2">
      <t>ヒョウテイ</t>
    </rPh>
    <rPh sb="2" eb="3">
      <t>テン</t>
    </rPh>
    <phoneticPr fontId="3"/>
  </si>
  <si>
    <t>業者３</t>
    <rPh sb="0" eb="2">
      <t>ギョウシャ</t>
    </rPh>
    <phoneticPr fontId="3"/>
  </si>
  <si>
    <t>評定点３</t>
    <rPh sb="0" eb="2">
      <t>ヒョウテイ</t>
    </rPh>
    <rPh sb="2" eb="3">
      <t>テン</t>
    </rPh>
    <phoneticPr fontId="3"/>
  </si>
  <si>
    <t>実績１</t>
    <rPh sb="0" eb="2">
      <t>ジッセキ</t>
    </rPh>
    <phoneticPr fontId="3"/>
  </si>
  <si>
    <t>実績２</t>
    <rPh sb="0" eb="2">
      <t>ジッセキ</t>
    </rPh>
    <phoneticPr fontId="3"/>
  </si>
  <si>
    <t>実績３</t>
    <rPh sb="0" eb="2">
      <t>ジッセキ</t>
    </rPh>
    <phoneticPr fontId="3"/>
  </si>
  <si>
    <t>なし</t>
  </si>
  <si>
    <t>評　価　基　準</t>
    <rPh sb="0" eb="1">
      <t>ヒョウ</t>
    </rPh>
    <rPh sb="2" eb="3">
      <t>アタイ</t>
    </rPh>
    <rPh sb="4" eb="5">
      <t>モト</t>
    </rPh>
    <rPh sb="6" eb="7">
      <t>ジュン</t>
    </rPh>
    <phoneticPr fontId="3"/>
  </si>
  <si>
    <t>配点</t>
    <rPh sb="0" eb="2">
      <t>ハイテン</t>
    </rPh>
    <phoneticPr fontId="3"/>
  </si>
  <si>
    <t>評価</t>
    <rPh sb="0" eb="2">
      <t>ヒョウカ</t>
    </rPh>
    <phoneticPr fontId="3"/>
  </si>
  <si>
    <t>工事施行成績</t>
    <rPh sb="0" eb="2">
      <t>コウジ</t>
    </rPh>
    <rPh sb="2" eb="4">
      <t>セコウ</t>
    </rPh>
    <rPh sb="4" eb="6">
      <t>セイセキ</t>
    </rPh>
    <phoneticPr fontId="3"/>
  </si>
  <si>
    <t>企業の施工能力</t>
    <rPh sb="0" eb="2">
      <t>キギョウ</t>
    </rPh>
    <rPh sb="3" eb="5">
      <t>セコウ</t>
    </rPh>
    <rPh sb="5" eb="7">
      <t>ノウリョク</t>
    </rPh>
    <phoneticPr fontId="3"/>
  </si>
  <si>
    <t>成績</t>
    <rPh sb="0" eb="2">
      <t>セイセキ</t>
    </rPh>
    <phoneticPr fontId="3"/>
  </si>
  <si>
    <t>表彰あり：1～3年間</t>
    <rPh sb="8" eb="10">
      <t>ネンカン</t>
    </rPh>
    <phoneticPr fontId="3"/>
  </si>
  <si>
    <t>客土工
(水田)
ha</t>
    <rPh sb="0" eb="2">
      <t>キャクド</t>
    </rPh>
    <rPh sb="2" eb="3">
      <t>コウ</t>
    </rPh>
    <rPh sb="5" eb="7">
      <t>スイデン</t>
    </rPh>
    <phoneticPr fontId="3"/>
  </si>
  <si>
    <t>管内</t>
    <rPh sb="0" eb="2">
      <t>カンナイ</t>
    </rPh>
    <phoneticPr fontId="1"/>
  </si>
  <si>
    <t>管外</t>
    <rPh sb="0" eb="2">
      <t>カンガイ</t>
    </rPh>
    <phoneticPr fontId="1"/>
  </si>
  <si>
    <t>（株）カツイ</t>
  </si>
  <si>
    <t>過去10年間の同種工事施工実績</t>
    <rPh sb="0" eb="2">
      <t>カコ</t>
    </rPh>
    <rPh sb="4" eb="6">
      <t>ネンカン</t>
    </rPh>
    <rPh sb="7" eb="9">
      <t>ドウシュ</t>
    </rPh>
    <rPh sb="9" eb="11">
      <t>コウジ</t>
    </rPh>
    <rPh sb="11" eb="13">
      <t>セコウ</t>
    </rPh>
    <rPh sb="13" eb="15">
      <t>ジッセキ</t>
    </rPh>
    <phoneticPr fontId="3"/>
  </si>
  <si>
    <t>整地工
(水田)
ha</t>
    <rPh sb="0" eb="2">
      <t>セイチ</t>
    </rPh>
    <rPh sb="2" eb="3">
      <t>コウ</t>
    </rPh>
    <rPh sb="5" eb="7">
      <t>スイデン</t>
    </rPh>
    <phoneticPr fontId="3"/>
  </si>
  <si>
    <t>暗渠排水工
(水田)
ha</t>
    <rPh sb="0" eb="2">
      <t>アンキョ</t>
    </rPh>
    <rPh sb="2" eb="5">
      <t>ハイスイコウ</t>
    </rPh>
    <rPh sb="7" eb="9">
      <t>スイデン</t>
    </rPh>
    <phoneticPr fontId="3"/>
  </si>
  <si>
    <t>採用実績あり</t>
    <rPh sb="0" eb="2">
      <t>サイヨウ</t>
    </rPh>
    <rPh sb="2" eb="4">
      <t>ジッセキ</t>
    </rPh>
    <phoneticPr fontId="3"/>
  </si>
  <si>
    <t>笹木産業（株）</t>
  </si>
  <si>
    <t>（株）富樫組</t>
  </si>
  <si>
    <t>共立道路（株）</t>
  </si>
  <si>
    <t>技術者の追加配置</t>
    <rPh sb="0" eb="3">
      <t>ギジュツシャ</t>
    </rPh>
    <rPh sb="4" eb="6">
      <t>ツイカ</t>
    </rPh>
    <rPh sb="6" eb="8">
      <t>ハイチ</t>
    </rPh>
    <phoneticPr fontId="3"/>
  </si>
  <si>
    <t>新規の雇用</t>
    <rPh sb="0" eb="2">
      <t>シンキ</t>
    </rPh>
    <rPh sb="3" eb="5">
      <t>コヨウ</t>
    </rPh>
    <phoneticPr fontId="3"/>
  </si>
  <si>
    <t>（株）林工務店</t>
  </si>
  <si>
    <t>双葉建設産業（株）</t>
  </si>
  <si>
    <t>（株）北創</t>
  </si>
  <si>
    <t>北有建設（株）</t>
  </si>
  <si>
    <t>過去5年間：同じ市町村管内</t>
    <rPh sb="0" eb="2">
      <t>カコ</t>
    </rPh>
    <rPh sb="3" eb="4">
      <t>ネン</t>
    </rPh>
    <rPh sb="4" eb="5">
      <t>カン</t>
    </rPh>
    <rPh sb="6" eb="7">
      <t>オナ</t>
    </rPh>
    <rPh sb="8" eb="11">
      <t>シチョウソン</t>
    </rPh>
    <rPh sb="11" eb="13">
      <t>カンナイ</t>
    </rPh>
    <phoneticPr fontId="3"/>
  </si>
  <si>
    <t>過去10年間：同じ市町村管内</t>
    <rPh sb="0" eb="2">
      <t>カコ</t>
    </rPh>
    <rPh sb="4" eb="5">
      <t>ネン</t>
    </rPh>
    <rPh sb="5" eb="6">
      <t>カン</t>
    </rPh>
    <rPh sb="7" eb="8">
      <t>オナ</t>
    </rPh>
    <rPh sb="9" eb="12">
      <t>シチョウソン</t>
    </rPh>
    <rPh sb="12" eb="14">
      <t>カンナイ</t>
    </rPh>
    <phoneticPr fontId="3"/>
  </si>
  <si>
    <t>過去5年間：同じ耕地出張所管内</t>
    <rPh sb="0" eb="2">
      <t>カコ</t>
    </rPh>
    <rPh sb="3" eb="4">
      <t>ネン</t>
    </rPh>
    <rPh sb="4" eb="5">
      <t>カン</t>
    </rPh>
    <rPh sb="6" eb="7">
      <t>オナ</t>
    </rPh>
    <rPh sb="8" eb="10">
      <t>コウチ</t>
    </rPh>
    <rPh sb="10" eb="12">
      <t>シュッチョウ</t>
    </rPh>
    <rPh sb="12" eb="13">
      <t>ショ</t>
    </rPh>
    <rPh sb="13" eb="15">
      <t>カンナイ</t>
    </rPh>
    <phoneticPr fontId="3"/>
  </si>
  <si>
    <t>過去10年間：同じ耕地出張所管内</t>
    <rPh sb="0" eb="2">
      <t>カコ</t>
    </rPh>
    <rPh sb="4" eb="5">
      <t>ネン</t>
    </rPh>
    <rPh sb="5" eb="6">
      <t>カン</t>
    </rPh>
    <rPh sb="7" eb="8">
      <t>オナ</t>
    </rPh>
    <rPh sb="9" eb="11">
      <t>コウチ</t>
    </rPh>
    <rPh sb="11" eb="13">
      <t>シュッチョウ</t>
    </rPh>
    <rPh sb="13" eb="14">
      <t>ショ</t>
    </rPh>
    <rPh sb="14" eb="16">
      <t>カンナイ</t>
    </rPh>
    <phoneticPr fontId="3"/>
  </si>
  <si>
    <t>過去5年間：同じ総合振興局管内</t>
    <rPh sb="0" eb="2">
      <t>カコ</t>
    </rPh>
    <rPh sb="3" eb="4">
      <t>ネン</t>
    </rPh>
    <rPh sb="4" eb="5">
      <t>カン</t>
    </rPh>
    <rPh sb="6" eb="7">
      <t>オナ</t>
    </rPh>
    <rPh sb="8" eb="10">
      <t>ソウゴウ</t>
    </rPh>
    <rPh sb="10" eb="12">
      <t>シンコウ</t>
    </rPh>
    <rPh sb="12" eb="13">
      <t>キョク</t>
    </rPh>
    <rPh sb="13" eb="15">
      <t>カンナイ</t>
    </rPh>
    <phoneticPr fontId="3"/>
  </si>
  <si>
    <t>過去10年間：同じ総合振興局管内</t>
    <rPh sb="0" eb="2">
      <t>カコ</t>
    </rPh>
    <rPh sb="4" eb="5">
      <t>ネン</t>
    </rPh>
    <rPh sb="5" eb="6">
      <t>カン</t>
    </rPh>
    <rPh sb="7" eb="8">
      <t>オナ</t>
    </rPh>
    <rPh sb="9" eb="11">
      <t>ソウゴウ</t>
    </rPh>
    <rPh sb="11" eb="13">
      <t>シンコウ</t>
    </rPh>
    <rPh sb="13" eb="14">
      <t>キョク</t>
    </rPh>
    <rPh sb="14" eb="16">
      <t>カンナイ</t>
    </rPh>
    <phoneticPr fontId="3"/>
  </si>
  <si>
    <t>上記以外</t>
    <rPh sb="0" eb="2">
      <t>ジョウキ</t>
    </rPh>
    <rPh sb="2" eb="4">
      <t>イガイ</t>
    </rPh>
    <phoneticPr fontId="3"/>
  </si>
  <si>
    <t xml:space="preserve"> 上記以外</t>
    <rPh sb="1" eb="3">
      <t>ジョウキ</t>
    </rPh>
    <rPh sb="3" eb="5">
      <t>イガイ</t>
    </rPh>
    <phoneticPr fontId="3"/>
  </si>
  <si>
    <t>主たる営業所の所在地</t>
    <rPh sb="0" eb="1">
      <t>シュ</t>
    </rPh>
    <rPh sb="3" eb="6">
      <t>エイギョウショ</t>
    </rPh>
    <rPh sb="7" eb="10">
      <t>ショザイチ</t>
    </rPh>
    <phoneticPr fontId="3"/>
  </si>
  <si>
    <t>同じ市町村管内</t>
    <rPh sb="0" eb="1">
      <t>オナ</t>
    </rPh>
    <phoneticPr fontId="3"/>
  </si>
  <si>
    <t>農業農村の有する多面的機能の維持増進活動</t>
    <rPh sb="0" eb="2">
      <t>ノウギョウ</t>
    </rPh>
    <rPh sb="2" eb="4">
      <t>ノウソン</t>
    </rPh>
    <rPh sb="5" eb="6">
      <t>ユウ</t>
    </rPh>
    <rPh sb="8" eb="11">
      <t>タメンテキ</t>
    </rPh>
    <rPh sb="11" eb="13">
      <t>キノウ</t>
    </rPh>
    <rPh sb="14" eb="16">
      <t>イジ</t>
    </rPh>
    <rPh sb="16" eb="18">
      <t>ゾウシン</t>
    </rPh>
    <rPh sb="18" eb="20">
      <t>カツドウ</t>
    </rPh>
    <phoneticPr fontId="3"/>
  </si>
  <si>
    <t>継続していない複数年度</t>
    <rPh sb="0" eb="2">
      <t>ケイゾク</t>
    </rPh>
    <rPh sb="7" eb="9">
      <t>フクスウ</t>
    </rPh>
    <rPh sb="9" eb="11">
      <t>ネンド</t>
    </rPh>
    <phoneticPr fontId="3"/>
  </si>
  <si>
    <t>単年度</t>
    <rPh sb="0" eb="3">
      <t>タンネンド</t>
    </rPh>
    <phoneticPr fontId="3"/>
  </si>
  <si>
    <t>継続していない複数年度の活動</t>
    <rPh sb="0" eb="2">
      <t>ケイゾク</t>
    </rPh>
    <rPh sb="7" eb="8">
      <t>フク</t>
    </rPh>
    <rPh sb="8" eb="9">
      <t>スウ</t>
    </rPh>
    <rPh sb="9" eb="11">
      <t>ネンド</t>
    </rPh>
    <rPh sb="12" eb="14">
      <t>カツドウ</t>
    </rPh>
    <phoneticPr fontId="3"/>
  </si>
  <si>
    <t>単年度の活動</t>
    <rPh sb="0" eb="3">
      <t>タンネンド</t>
    </rPh>
    <rPh sb="4" eb="6">
      <t>カツドウ</t>
    </rPh>
    <phoneticPr fontId="3"/>
  </si>
  <si>
    <t>平均</t>
    <rPh sb="0" eb="2">
      <t>ヘイキン</t>
    </rPh>
    <phoneticPr fontId="3"/>
  </si>
  <si>
    <t>受理票発行日</t>
    <rPh sb="0" eb="3">
      <t>ジュリヒョウ</t>
    </rPh>
    <rPh sb="3" eb="6">
      <t>ハッコウビ</t>
    </rPh>
    <phoneticPr fontId="3"/>
  </si>
  <si>
    <t>配点</t>
    <rPh sb="0" eb="2">
      <t>ハイテン</t>
    </rPh>
    <phoneticPr fontId="3"/>
  </si>
  <si>
    <t>緊急時の応急措置の実績</t>
    <rPh sb="0" eb="3">
      <t>キンキュウジ</t>
    </rPh>
    <rPh sb="4" eb="6">
      <t>オウキュウ</t>
    </rPh>
    <rPh sb="6" eb="8">
      <t>ソチ</t>
    </rPh>
    <rPh sb="9" eb="11">
      <t>ジッセキ</t>
    </rPh>
    <phoneticPr fontId="3"/>
  </si>
  <si>
    <t>地域経済活性化評価</t>
    <phoneticPr fontId="3"/>
  </si>
  <si>
    <t>整理番号</t>
    <rPh sb="0" eb="2">
      <t>セイリ</t>
    </rPh>
    <rPh sb="2" eb="4">
      <t>バンゴウ</t>
    </rPh>
    <phoneticPr fontId="3"/>
  </si>
  <si>
    <t>受理票発行日
(当初)</t>
    <rPh sb="0" eb="3">
      <t>ジュリヒョウ</t>
    </rPh>
    <rPh sb="3" eb="6">
      <t>ハッコウビ</t>
    </rPh>
    <rPh sb="8" eb="10">
      <t>トウショ</t>
    </rPh>
    <phoneticPr fontId="3"/>
  </si>
  <si>
    <t>受理票発行日
(変更1)</t>
    <rPh sb="0" eb="3">
      <t>ジュリヒョウ</t>
    </rPh>
    <rPh sb="3" eb="6">
      <t>ハッコウビ</t>
    </rPh>
    <rPh sb="8" eb="10">
      <t>ヘンコウ</t>
    </rPh>
    <phoneticPr fontId="3"/>
  </si>
  <si>
    <t>過去15年間の
同種工事の経験</t>
    <rPh sb="0" eb="2">
      <t>カコ</t>
    </rPh>
    <rPh sb="4" eb="6">
      <t>ネンカン</t>
    </rPh>
    <rPh sb="8" eb="10">
      <t>ドウシュ</t>
    </rPh>
    <rPh sb="10" eb="12">
      <t>コウジ</t>
    </rPh>
    <rPh sb="13" eb="15">
      <t>ケイケン</t>
    </rPh>
    <phoneticPr fontId="3"/>
  </si>
  <si>
    <t>下請活用計画</t>
    <rPh sb="0" eb="2">
      <t>シタウ</t>
    </rPh>
    <rPh sb="2" eb="4">
      <t>カツヨウ</t>
    </rPh>
    <rPh sb="4" eb="6">
      <t>ケイカク</t>
    </rPh>
    <phoneticPr fontId="3"/>
  </si>
  <si>
    <t>提出年月日</t>
    <rPh sb="0" eb="2">
      <t>テイシュツ</t>
    </rPh>
    <rPh sb="2" eb="5">
      <t>ネンガッピ</t>
    </rPh>
    <phoneticPr fontId="3"/>
  </si>
  <si>
    <t>表彰あり：4～5年間</t>
    <rPh sb="8" eb="10">
      <t>ネンカン</t>
    </rPh>
    <phoneticPr fontId="3"/>
  </si>
  <si>
    <t>ISOマネジメントシステムの取得</t>
    <rPh sb="14" eb="16">
      <t>シュトク</t>
    </rPh>
    <phoneticPr fontId="3"/>
  </si>
  <si>
    <t>主任（監理）技術者の資格</t>
    <rPh sb="0" eb="2">
      <t>シュニン</t>
    </rPh>
    <rPh sb="3" eb="5">
      <t>カンリ</t>
    </rPh>
    <rPh sb="6" eb="9">
      <t>ギジュツシャ</t>
    </rPh>
    <rPh sb="10" eb="12">
      <t>シカク</t>
    </rPh>
    <phoneticPr fontId="3"/>
  </si>
  <si>
    <t>上記以外</t>
    <rPh sb="0" eb="2">
      <t>ジョウキ</t>
    </rPh>
    <rPh sb="2" eb="4">
      <t>イガイ</t>
    </rPh>
    <phoneticPr fontId="3"/>
  </si>
  <si>
    <t>岩見沢市</t>
  </si>
  <si>
    <t>美唄市</t>
  </si>
  <si>
    <t>滝川市</t>
  </si>
  <si>
    <t>深川市</t>
  </si>
  <si>
    <t>三笠市</t>
  </si>
  <si>
    <t>砂川市</t>
  </si>
  <si>
    <t>奈井江町</t>
  </si>
  <si>
    <t>赤平市</t>
  </si>
  <si>
    <t>夕張市</t>
  </si>
  <si>
    <t>妹背牛町</t>
  </si>
  <si>
    <t>新十津川町</t>
  </si>
  <si>
    <t>秩父別町</t>
  </si>
  <si>
    <t>北竜町</t>
  </si>
  <si>
    <t>技術評価項目</t>
    <rPh sb="2" eb="4">
      <t>ヒョウカ</t>
    </rPh>
    <rPh sb="4" eb="6">
      <t>コウモク</t>
    </rPh>
    <phoneticPr fontId="3"/>
  </si>
  <si>
    <t>北海道発注工事の当該工事と同じ入札参加資格による工事施行成績の過去2年間の平均点（過去2年間に実績の無い企業は過去4年間の平均点）</t>
    <rPh sb="47" eb="49">
      <t>ジッセキ</t>
    </rPh>
    <rPh sb="50" eb="51">
      <t>ナ</t>
    </rPh>
    <rPh sb="52" eb="54">
      <t>キギョウ</t>
    </rPh>
    <rPh sb="55" eb="57">
      <t>カコ</t>
    </rPh>
    <rPh sb="58" eb="60">
      <t>ネンカン</t>
    </rPh>
    <rPh sb="61" eb="64">
      <t>ヘイキンテン</t>
    </rPh>
    <phoneticPr fontId="3"/>
  </si>
  <si>
    <t>主任（監理）技術者の総合振興局優秀技術者等表彰</t>
    <rPh sb="10" eb="12">
      <t>ソウゴウ</t>
    </rPh>
    <rPh sb="12" eb="15">
      <t>シンコウキョク</t>
    </rPh>
    <rPh sb="15" eb="17">
      <t>ユウシュウ</t>
    </rPh>
    <rPh sb="17" eb="20">
      <t>ギジュツシャ</t>
    </rPh>
    <rPh sb="20" eb="21">
      <t>トウ</t>
    </rPh>
    <rPh sb="21" eb="23">
      <t>ヒョウショウ</t>
    </rPh>
    <phoneticPr fontId="3"/>
  </si>
  <si>
    <t>配点</t>
    <phoneticPr fontId="3"/>
  </si>
  <si>
    <t>評価点</t>
    <rPh sb="0" eb="3">
      <t>ヒョウカテン</t>
    </rPh>
    <phoneticPr fontId="3"/>
  </si>
  <si>
    <t>芦別市</t>
  </si>
  <si>
    <t>栗山町</t>
  </si>
  <si>
    <t>浦臼町</t>
  </si>
  <si>
    <t>由仁町</t>
  </si>
  <si>
    <t>月形町</t>
  </si>
  <si>
    <t>南幌町</t>
  </si>
  <si>
    <t>長沼町</t>
  </si>
  <si>
    <t>沼田町</t>
  </si>
  <si>
    <t>雨竜町</t>
  </si>
  <si>
    <t>地域企業の活用</t>
    <phoneticPr fontId="3"/>
  </si>
  <si>
    <t>岩見沢市</t>
    <rPh sb="0" eb="4">
      <t>イワミザワシ</t>
    </rPh>
    <phoneticPr fontId="1"/>
  </si>
  <si>
    <t>美唄市</t>
    <rPh sb="0" eb="3">
      <t>ビバイシ</t>
    </rPh>
    <phoneticPr fontId="1"/>
  </si>
  <si>
    <t>月形町</t>
    <rPh sb="0" eb="3">
      <t>ツキガタチョウ</t>
    </rPh>
    <phoneticPr fontId="1"/>
  </si>
  <si>
    <t>奈井江町</t>
    <rPh sb="0" eb="4">
      <t>ナイエチョウ</t>
    </rPh>
    <phoneticPr fontId="1"/>
  </si>
  <si>
    <t>砂川市</t>
    <rPh sb="0" eb="3">
      <t>スナガワシ</t>
    </rPh>
    <phoneticPr fontId="1"/>
  </si>
  <si>
    <t>三笠市</t>
    <rPh sb="0" eb="3">
      <t>ミカサシ</t>
    </rPh>
    <phoneticPr fontId="1"/>
  </si>
  <si>
    <t>長沼町</t>
    <rPh sb="0" eb="3">
      <t>ナガヌマチョウ</t>
    </rPh>
    <phoneticPr fontId="1"/>
  </si>
  <si>
    <t>南幌町</t>
    <rPh sb="0" eb="3">
      <t>ナンポロチョウ</t>
    </rPh>
    <phoneticPr fontId="1"/>
  </si>
  <si>
    <t>栗山町</t>
    <rPh sb="0" eb="3">
      <t>クリヤマチョウ</t>
    </rPh>
    <phoneticPr fontId="1"/>
  </si>
  <si>
    <t>由仁町</t>
    <rPh sb="0" eb="3">
      <t>ユニチョウ</t>
    </rPh>
    <phoneticPr fontId="1"/>
  </si>
  <si>
    <t>芦別市</t>
    <rPh sb="0" eb="2">
      <t>アシベツ</t>
    </rPh>
    <rPh sb="2" eb="3">
      <t>シ</t>
    </rPh>
    <phoneticPr fontId="1"/>
  </si>
  <si>
    <t>雨竜町</t>
    <rPh sb="0" eb="1">
      <t>アマ</t>
    </rPh>
    <rPh sb="1" eb="2">
      <t>リュウ</t>
    </rPh>
    <rPh sb="2" eb="3">
      <t>マチ</t>
    </rPh>
    <phoneticPr fontId="1"/>
  </si>
  <si>
    <t>新十津川町</t>
    <rPh sb="0" eb="5">
      <t>シントツカワチョウ</t>
    </rPh>
    <phoneticPr fontId="1"/>
  </si>
  <si>
    <t>滝川市</t>
    <rPh sb="0" eb="3">
      <t>タキカワシ</t>
    </rPh>
    <phoneticPr fontId="1"/>
  </si>
  <si>
    <t>秩父別町</t>
    <rPh sb="0" eb="2">
      <t>チチブ</t>
    </rPh>
    <rPh sb="2" eb="3">
      <t>ベツ</t>
    </rPh>
    <rPh sb="3" eb="4">
      <t>チョウ</t>
    </rPh>
    <phoneticPr fontId="1"/>
  </si>
  <si>
    <t>深川市</t>
    <rPh sb="0" eb="2">
      <t>フカガワ</t>
    </rPh>
    <rPh sb="2" eb="3">
      <t>シ</t>
    </rPh>
    <phoneticPr fontId="1"/>
  </si>
  <si>
    <t>北竜町</t>
    <rPh sb="0" eb="1">
      <t>ホク</t>
    </rPh>
    <rPh sb="1" eb="2">
      <t>リュウ</t>
    </rPh>
    <rPh sb="2" eb="3">
      <t>チョウ</t>
    </rPh>
    <phoneticPr fontId="1"/>
  </si>
  <si>
    <t>浦臼町</t>
    <rPh sb="0" eb="3">
      <t>ウラウスチョウ</t>
    </rPh>
    <phoneticPr fontId="1"/>
  </si>
  <si>
    <t>妹背牛町</t>
    <rPh sb="0" eb="4">
      <t>モセウシチョウ</t>
    </rPh>
    <phoneticPr fontId="1"/>
  </si>
  <si>
    <t>沼田町</t>
    <rPh sb="0" eb="3">
      <t>ヌマタチョウ</t>
    </rPh>
    <phoneticPr fontId="1"/>
  </si>
  <si>
    <t>赤平市</t>
    <rPh sb="0" eb="3">
      <t>アカビラシ</t>
    </rPh>
    <phoneticPr fontId="20"/>
  </si>
  <si>
    <t>夕張市</t>
    <rPh sb="0" eb="3">
      <t>ユウバリシ</t>
    </rPh>
    <phoneticPr fontId="20"/>
  </si>
  <si>
    <t>工事場所</t>
    <rPh sb="0" eb="2">
      <t>コウジ</t>
    </rPh>
    <rPh sb="2" eb="4">
      <t>バショ</t>
    </rPh>
    <phoneticPr fontId="3"/>
  </si>
  <si>
    <t>隣接1</t>
    <rPh sb="0" eb="2">
      <t>リンセツ</t>
    </rPh>
    <phoneticPr fontId="3"/>
  </si>
  <si>
    <t>隣接2</t>
    <rPh sb="0" eb="2">
      <t>リンセツ</t>
    </rPh>
    <phoneticPr fontId="3"/>
  </si>
  <si>
    <t>隣接3</t>
    <rPh sb="0" eb="2">
      <t>リンセツ</t>
    </rPh>
    <phoneticPr fontId="3"/>
  </si>
  <si>
    <t>隣接4</t>
    <rPh sb="0" eb="2">
      <t>リンセツ</t>
    </rPh>
    <phoneticPr fontId="3"/>
  </si>
  <si>
    <t>隣接5</t>
    <rPh sb="0" eb="2">
      <t>リンセツ</t>
    </rPh>
    <phoneticPr fontId="3"/>
  </si>
  <si>
    <t>隣接6</t>
    <rPh sb="0" eb="2">
      <t>リンセツ</t>
    </rPh>
    <phoneticPr fontId="3"/>
  </si>
  <si>
    <t>【参考】</t>
    <rPh sb="1" eb="3">
      <t>サンコウ</t>
    </rPh>
    <phoneticPr fontId="3"/>
  </si>
  <si>
    <t>工事場所：</t>
    <rPh sb="0" eb="2">
      <t>コウジ</t>
    </rPh>
    <rPh sb="2" eb="4">
      <t>バショ</t>
    </rPh>
    <phoneticPr fontId="3"/>
  </si>
  <si>
    <t>隣接市町1</t>
    <rPh sb="0" eb="2">
      <t>リンセツ</t>
    </rPh>
    <rPh sb="2" eb="4">
      <t>シチョウ</t>
    </rPh>
    <phoneticPr fontId="3"/>
  </si>
  <si>
    <t>隣接市町2</t>
    <rPh sb="0" eb="2">
      <t>リンセツ</t>
    </rPh>
    <phoneticPr fontId="3"/>
  </si>
  <si>
    <t>隣接市町3</t>
    <rPh sb="0" eb="2">
      <t>リンセツ</t>
    </rPh>
    <phoneticPr fontId="3"/>
  </si>
  <si>
    <t>隣接市町4</t>
    <rPh sb="0" eb="2">
      <t>リンセツ</t>
    </rPh>
    <phoneticPr fontId="3"/>
  </si>
  <si>
    <t>隣接市町5</t>
    <rPh sb="0" eb="2">
      <t>リンセツ</t>
    </rPh>
    <phoneticPr fontId="3"/>
  </si>
  <si>
    <t>隣接市町6</t>
    <rPh sb="0" eb="2">
      <t>リンセツ</t>
    </rPh>
    <phoneticPr fontId="3"/>
  </si>
  <si>
    <t>同一市町</t>
    <rPh sb="0" eb="2">
      <t>ドウイツ</t>
    </rPh>
    <rPh sb="2" eb="4">
      <t>シチョウ</t>
    </rPh>
    <phoneticPr fontId="3"/>
  </si>
  <si>
    <t>なし</t>
    <phoneticPr fontId="3"/>
  </si>
  <si>
    <t>ISO9001を取得</t>
    <phoneticPr fontId="3"/>
  </si>
  <si>
    <t>連番</t>
    <rPh sb="0" eb="2">
      <t>レンバン</t>
    </rPh>
    <phoneticPr fontId="3"/>
  </si>
  <si>
    <t>1</t>
    <phoneticPr fontId="3"/>
  </si>
  <si>
    <t>追加配置あり</t>
    <rPh sb="0" eb="2">
      <t>ツイカ</t>
    </rPh>
    <rPh sb="2" eb="4">
      <t>ハイチ</t>
    </rPh>
    <phoneticPr fontId="3"/>
  </si>
  <si>
    <t>振興局管内=0.25</t>
    <rPh sb="0" eb="3">
      <t>シンコウキョク</t>
    </rPh>
    <rPh sb="3" eb="5">
      <t>カンナイ</t>
    </rPh>
    <phoneticPr fontId="3"/>
  </si>
  <si>
    <t>同一市町=0.5</t>
  </si>
  <si>
    <t>隣接市町1=0.5</t>
  </si>
  <si>
    <t>隣接市町2=0.5</t>
  </si>
  <si>
    <t>隣接市町3=0.5</t>
  </si>
  <si>
    <t>隣接市町4=0.5</t>
  </si>
  <si>
    <t>隣接市町5=0.5</t>
  </si>
  <si>
    <t>隣接市町6=0.5</t>
  </si>
  <si>
    <t>地域企業の活用</t>
  </si>
  <si>
    <t>北部</t>
    <rPh sb="0" eb="2">
      <t>ホクブ</t>
    </rPh>
    <phoneticPr fontId="3"/>
  </si>
  <si>
    <t>東部</t>
    <rPh sb="0" eb="2">
      <t>トウブ</t>
    </rPh>
    <phoneticPr fontId="3"/>
  </si>
  <si>
    <t>南部</t>
    <rPh sb="0" eb="2">
      <t>ナンブ</t>
    </rPh>
    <phoneticPr fontId="3"/>
  </si>
  <si>
    <t>出張所</t>
    <rPh sb="0" eb="3">
      <t>シュッチョウショ</t>
    </rPh>
    <phoneticPr fontId="3"/>
  </si>
  <si>
    <t>H</t>
  </si>
  <si>
    <t>I</t>
  </si>
  <si>
    <t>J</t>
  </si>
  <si>
    <t>K</t>
  </si>
  <si>
    <t>L</t>
  </si>
  <si>
    <t>M</t>
  </si>
  <si>
    <t>N</t>
  </si>
  <si>
    <t>O</t>
  </si>
  <si>
    <t>P</t>
  </si>
  <si>
    <t>Ｑ</t>
  </si>
  <si>
    <t>同種工事の実績が当該工事規模の1/2以上</t>
    <rPh sb="0" eb="2">
      <t>ドウシュ</t>
    </rPh>
    <rPh sb="2" eb="4">
      <t>コウジ</t>
    </rPh>
    <rPh sb="5" eb="7">
      <t>ジッセキ</t>
    </rPh>
    <rPh sb="8" eb="10">
      <t>トウガイ</t>
    </rPh>
    <rPh sb="10" eb="12">
      <t>コウジ</t>
    </rPh>
    <rPh sb="12" eb="14">
      <t>キボ</t>
    </rPh>
    <rPh sb="18" eb="20">
      <t>イジョウ</t>
    </rPh>
    <phoneticPr fontId="3"/>
  </si>
  <si>
    <t>同種工事の実績が当該工事規模の1/2未満</t>
    <phoneticPr fontId="3"/>
  </si>
  <si>
    <t>当該工事規模の1/2以上</t>
    <rPh sb="0" eb="2">
      <t>トウガイ</t>
    </rPh>
    <rPh sb="2" eb="4">
      <t>コウジ</t>
    </rPh>
    <rPh sb="4" eb="6">
      <t>キボ</t>
    </rPh>
    <rPh sb="10" eb="12">
      <t>イジョウ</t>
    </rPh>
    <phoneticPr fontId="3"/>
  </si>
  <si>
    <t>当該工事規模以上</t>
    <rPh sb="0" eb="2">
      <t>トウガイ</t>
    </rPh>
    <rPh sb="2" eb="4">
      <t>コウジ</t>
    </rPh>
    <rPh sb="4" eb="6">
      <t>キボ</t>
    </rPh>
    <rPh sb="6" eb="8">
      <t>イジョウ</t>
    </rPh>
    <phoneticPr fontId="3"/>
  </si>
  <si>
    <t>当該工事規模の1/2未満</t>
    <rPh sb="0" eb="2">
      <t>トウガイ</t>
    </rPh>
    <rPh sb="2" eb="4">
      <t>コウジ</t>
    </rPh>
    <rPh sb="4" eb="6">
      <t>キボ</t>
    </rPh>
    <rPh sb="10" eb="12">
      <t>ミマン</t>
    </rPh>
    <phoneticPr fontId="3"/>
  </si>
  <si>
    <t>担い手の育成・確保</t>
    <phoneticPr fontId="3"/>
  </si>
  <si>
    <t>上記該当なし</t>
    <phoneticPr fontId="3"/>
  </si>
  <si>
    <t>技術職員の総数が同数以上</t>
    <phoneticPr fontId="3"/>
  </si>
  <si>
    <t>技術職員の育成・確保</t>
    <phoneticPr fontId="3"/>
  </si>
  <si>
    <t>労働環境改善</t>
    <rPh sb="0" eb="2">
      <t>ロウドウ</t>
    </rPh>
    <rPh sb="2" eb="4">
      <t>カンキョウ</t>
    </rPh>
    <rPh sb="4" eb="6">
      <t>カイゼン</t>
    </rPh>
    <phoneticPr fontId="3"/>
  </si>
  <si>
    <t>雇用環境への取組あり</t>
    <phoneticPr fontId="3"/>
  </si>
  <si>
    <t>一級土木（建設機械）施工管理技士又は二級土木（建設機械）施工管理技士の追加配置あり</t>
    <rPh sb="0" eb="2">
      <t>イッキュウ</t>
    </rPh>
    <rPh sb="2" eb="4">
      <t>ドボク</t>
    </rPh>
    <rPh sb="5" eb="7">
      <t>ケンセツ</t>
    </rPh>
    <rPh sb="7" eb="9">
      <t>キカイ</t>
    </rPh>
    <rPh sb="10" eb="12">
      <t>セコウ</t>
    </rPh>
    <rPh sb="12" eb="14">
      <t>カンリ</t>
    </rPh>
    <rPh sb="14" eb="16">
      <t>ギシ</t>
    </rPh>
    <rPh sb="16" eb="17">
      <t>マタ</t>
    </rPh>
    <rPh sb="18" eb="20">
      <t>ニキュウ</t>
    </rPh>
    <rPh sb="20" eb="22">
      <t>ドボク</t>
    </rPh>
    <rPh sb="23" eb="25">
      <t>ケンセツ</t>
    </rPh>
    <rPh sb="25" eb="27">
      <t>キカイ</t>
    </rPh>
    <rPh sb="28" eb="30">
      <t>セコウ</t>
    </rPh>
    <rPh sb="30" eb="32">
      <t>カンリ</t>
    </rPh>
    <rPh sb="32" eb="34">
      <t>ギシ</t>
    </rPh>
    <rPh sb="35" eb="37">
      <t>ツイカ</t>
    </rPh>
    <rPh sb="37" eb="39">
      <t>ハイチ</t>
    </rPh>
    <phoneticPr fontId="3"/>
  </si>
  <si>
    <t>地域精通度
過去10年間の工事箇所と同じ地域での施工実績</t>
    <rPh sb="7" eb="9">
      <t>カコ</t>
    </rPh>
    <rPh sb="11" eb="13">
      <t>ネンカン</t>
    </rPh>
    <rPh sb="14" eb="16">
      <t>コウジ</t>
    </rPh>
    <rPh sb="16" eb="18">
      <t>カショ</t>
    </rPh>
    <rPh sb="19" eb="20">
      <t>オナ</t>
    </rPh>
    <rPh sb="21" eb="23">
      <t>チイキ</t>
    </rPh>
    <rPh sb="25" eb="27">
      <t>セコウ</t>
    </rPh>
    <rPh sb="27" eb="29">
      <t>ジッセキ</t>
    </rPh>
    <phoneticPr fontId="3"/>
  </si>
  <si>
    <t>営業所1</t>
  </si>
  <si>
    <t>同一市町</t>
  </si>
  <si>
    <t>出張所</t>
  </si>
  <si>
    <t>所管内</t>
  </si>
  <si>
    <t>局管内</t>
  </si>
  <si>
    <t>判定</t>
  </si>
  <si>
    <t>営業所2</t>
  </si>
  <si>
    <t>営業所3</t>
  </si>
  <si>
    <t>最終判定</t>
  </si>
  <si>
    <t>地域の守り手確保</t>
    <rPh sb="0" eb="2">
      <t>チイキ</t>
    </rPh>
    <rPh sb="3" eb="4">
      <t>マモ</t>
    </rPh>
    <rPh sb="5" eb="6">
      <t>テ</t>
    </rPh>
    <rPh sb="6" eb="8">
      <t>カクホ</t>
    </rPh>
    <phoneticPr fontId="3"/>
  </si>
  <si>
    <t>適用１
地域内企業の活用比率</t>
    <rPh sb="0" eb="2">
      <t>テキヨウ</t>
    </rPh>
    <rPh sb="4" eb="7">
      <t>チイキナイ</t>
    </rPh>
    <rPh sb="7" eb="9">
      <t>キギョウ</t>
    </rPh>
    <rPh sb="10" eb="12">
      <t>カツヨウ</t>
    </rPh>
    <rPh sb="12" eb="14">
      <t>ヒリツ</t>
    </rPh>
    <phoneticPr fontId="3"/>
  </si>
  <si>
    <t>20%以上</t>
    <rPh sb="3" eb="5">
      <t>イジョウ</t>
    </rPh>
    <phoneticPr fontId="3"/>
  </si>
  <si>
    <t>10%以上20%未満</t>
    <rPh sb="3" eb="5">
      <t>イジョウ</t>
    </rPh>
    <rPh sb="8" eb="10">
      <t>ミマン</t>
    </rPh>
    <phoneticPr fontId="3"/>
  </si>
  <si>
    <t>10%未満</t>
    <rPh sb="3" eb="5">
      <t>ミマン</t>
    </rPh>
    <phoneticPr fontId="3"/>
  </si>
  <si>
    <t>適用2
地域内企業の活用計画</t>
    <rPh sb="4" eb="7">
      <t>チイキナイ</t>
    </rPh>
    <rPh sb="7" eb="9">
      <t>キギョウ</t>
    </rPh>
    <rPh sb="10" eb="12">
      <t>カツヨウ</t>
    </rPh>
    <rPh sb="12" eb="14">
      <t>ケイカク</t>
    </rPh>
    <phoneticPr fontId="3"/>
  </si>
  <si>
    <t>○○建設(株)</t>
    <rPh sb="2" eb="4">
      <t>ケンセツ</t>
    </rPh>
    <rPh sb="4" eb="7">
      <t>カブ</t>
    </rPh>
    <phoneticPr fontId="3"/>
  </si>
  <si>
    <t>○○建設(株)</t>
    <phoneticPr fontId="3"/>
  </si>
  <si>
    <t>CPDの証明あり（推奨単位以上取得）</t>
  </si>
  <si>
    <t>雇用環境への取組あり</t>
  </si>
  <si>
    <t>美唄市</t>
    <rPh sb="0" eb="3">
      <t>ビバイシ</t>
    </rPh>
    <phoneticPr fontId="3"/>
  </si>
  <si>
    <t>○○○○</t>
    <phoneticPr fontId="3"/>
  </si>
  <si>
    <t>新十津川町</t>
    <rPh sb="0" eb="5">
      <t>シントツカワチョウ</t>
    </rPh>
    <phoneticPr fontId="3"/>
  </si>
  <si>
    <t>奈井江町</t>
    <rPh sb="0" eb="4">
      <t>ナイエチョウ</t>
    </rPh>
    <phoneticPr fontId="3"/>
  </si>
  <si>
    <t>3</t>
    <phoneticPr fontId="3"/>
  </si>
  <si>
    <t>2</t>
    <phoneticPr fontId="3"/>
  </si>
  <si>
    <t>：事前登録該当箇所</t>
    <rPh sb="1" eb="3">
      <t>ジゼン</t>
    </rPh>
    <rPh sb="3" eb="5">
      <t>トウロク</t>
    </rPh>
    <rPh sb="5" eb="7">
      <t>ガイトウ</t>
    </rPh>
    <rPh sb="7" eb="9">
      <t>カショ</t>
    </rPh>
    <phoneticPr fontId="3"/>
  </si>
  <si>
    <t>地域経済への波及</t>
    <rPh sb="0" eb="2">
      <t>チイキ</t>
    </rPh>
    <rPh sb="2" eb="4">
      <t>ケイザイ</t>
    </rPh>
    <rPh sb="6" eb="8">
      <t>ハキュウ</t>
    </rPh>
    <phoneticPr fontId="3"/>
  </si>
  <si>
    <t>地域の安全・安心貢献度</t>
    <rPh sb="0" eb="1">
      <t>チ</t>
    </rPh>
    <rPh sb="1" eb="2">
      <t>イキ</t>
    </rPh>
    <rPh sb="3" eb="4">
      <t>アン</t>
    </rPh>
    <rPh sb="4" eb="5">
      <t>ゼン</t>
    </rPh>
    <rPh sb="6" eb="7">
      <t>アン</t>
    </rPh>
    <rPh sb="7" eb="8">
      <t>ココロ</t>
    </rPh>
    <rPh sb="8" eb="9">
      <t>ミツグ</t>
    </rPh>
    <rPh sb="9" eb="10">
      <t>ケン</t>
    </rPh>
    <rPh sb="10" eb="11">
      <t>ド</t>
    </rPh>
    <phoneticPr fontId="3"/>
  </si>
  <si>
    <t>同種工事の実績が当該工事規模以上</t>
    <phoneticPr fontId="3"/>
  </si>
  <si>
    <t>H28新十津川町</t>
    <rPh sb="3" eb="8">
      <t>シントツカワチョウ</t>
    </rPh>
    <phoneticPr fontId="3"/>
  </si>
  <si>
    <t>栗山町</t>
    <rPh sb="0" eb="3">
      <t>クリヤマチョウ</t>
    </rPh>
    <phoneticPr fontId="3"/>
  </si>
  <si>
    <t>∴JV：有効期限が長い方を記入</t>
    <rPh sb="4" eb="6">
      <t>ユウコウ</t>
    </rPh>
    <rPh sb="6" eb="8">
      <t>キゲン</t>
    </rPh>
    <rPh sb="9" eb="10">
      <t>ナガ</t>
    </rPh>
    <rPh sb="11" eb="12">
      <t>ホウ</t>
    </rPh>
    <rPh sb="13" eb="15">
      <t>キニュウ</t>
    </rPh>
    <phoneticPr fontId="3"/>
  </si>
  <si>
    <t>H29岩見沢市</t>
    <rPh sb="3" eb="6">
      <t>イワミザワ</t>
    </rPh>
    <rPh sb="6" eb="7">
      <t>シ</t>
    </rPh>
    <phoneticPr fontId="3"/>
  </si>
  <si>
    <t>H29奈井江町</t>
    <rPh sb="3" eb="7">
      <t>ナイエチョウ</t>
    </rPh>
    <phoneticPr fontId="3"/>
  </si>
  <si>
    <t>家畜伝染病緊急防疫協定</t>
    <rPh sb="0" eb="2">
      <t>カチク</t>
    </rPh>
    <rPh sb="2" eb="5">
      <t>デンセンビョウ</t>
    </rPh>
    <rPh sb="5" eb="7">
      <t>キンキュウ</t>
    </rPh>
    <rPh sb="7" eb="9">
      <t>ボウエキ</t>
    </rPh>
    <rPh sb="9" eb="11">
      <t>キョウテイ</t>
    </rPh>
    <phoneticPr fontId="3"/>
  </si>
  <si>
    <t>空知総合振興局管内で家畜伝染病発生時に緊急防疫業務に従事する企業</t>
    <rPh sb="0" eb="2">
      <t>ソラチ</t>
    </rPh>
    <rPh sb="2" eb="4">
      <t>ソウゴウ</t>
    </rPh>
    <rPh sb="4" eb="7">
      <t>シンコウキョク</t>
    </rPh>
    <rPh sb="7" eb="9">
      <t>カンナイ</t>
    </rPh>
    <rPh sb="10" eb="12">
      <t>カチク</t>
    </rPh>
    <rPh sb="12" eb="15">
      <t>デンセンビョウ</t>
    </rPh>
    <rPh sb="15" eb="18">
      <t>ハッセイジ</t>
    </rPh>
    <rPh sb="19" eb="21">
      <t>キンキュウ</t>
    </rPh>
    <rPh sb="21" eb="23">
      <t>ボウエキ</t>
    </rPh>
    <rPh sb="23" eb="25">
      <t>ギョウム</t>
    </rPh>
    <rPh sb="26" eb="28">
      <t>ジュウジ</t>
    </rPh>
    <rPh sb="30" eb="32">
      <t>キギョウ</t>
    </rPh>
    <phoneticPr fontId="3"/>
  </si>
  <si>
    <t>該当なし</t>
    <rPh sb="0" eb="2">
      <t>ガイトウ</t>
    </rPh>
    <phoneticPr fontId="3"/>
  </si>
  <si>
    <t>該当する企業</t>
    <rPh sb="0" eb="2">
      <t>ガイトウ</t>
    </rPh>
    <rPh sb="4" eb="6">
      <t>キギョウ</t>
    </rPh>
    <phoneticPr fontId="3"/>
  </si>
  <si>
    <t>該当なし</t>
    <rPh sb="0" eb="2">
      <t>ガイトウ</t>
    </rPh>
    <phoneticPr fontId="3"/>
  </si>
  <si>
    <t>地域社会貢献</t>
    <rPh sb="0" eb="2">
      <t>チイキ</t>
    </rPh>
    <rPh sb="2" eb="4">
      <t>シャカイ</t>
    </rPh>
    <rPh sb="4" eb="6">
      <t>コウケン</t>
    </rPh>
    <phoneticPr fontId="3"/>
  </si>
  <si>
    <t>その他</t>
    <rPh sb="2" eb="3">
      <t>タ</t>
    </rPh>
    <phoneticPr fontId="3"/>
  </si>
  <si>
    <t>なし</t>
    <phoneticPr fontId="3"/>
  </si>
  <si>
    <t>４項目
合計の
評価点</t>
    <rPh sb="1" eb="3">
      <t>コウモク</t>
    </rPh>
    <rPh sb="4" eb="6">
      <t>ゴウケイ</t>
    </rPh>
    <rPh sb="8" eb="11">
      <t>ヒョウカテン</t>
    </rPh>
    <phoneticPr fontId="3"/>
  </si>
  <si>
    <t>①雇用環境への取組</t>
    <rPh sb="1" eb="3">
      <t>コヨウ</t>
    </rPh>
    <rPh sb="3" eb="5">
      <t>カンキョウ</t>
    </rPh>
    <rPh sb="7" eb="9">
      <t>トリクミ</t>
    </rPh>
    <phoneticPr fontId="3"/>
  </si>
  <si>
    <t>③高年齢者継続雇用</t>
    <rPh sb="1" eb="9">
      <t>コウネンレイシャケイゾクコヨウ</t>
    </rPh>
    <phoneticPr fontId="3"/>
  </si>
  <si>
    <t>④女性の活躍支援</t>
    <rPh sb="1" eb="3">
      <t>ジョセイ</t>
    </rPh>
    <rPh sb="4" eb="8">
      <t>カツヤクシエン</t>
    </rPh>
    <phoneticPr fontId="3"/>
  </si>
  <si>
    <t>②仕事と家庭の両立支援の取組</t>
    <phoneticPr fontId="3"/>
  </si>
  <si>
    <t>H30.R1</t>
    <phoneticPr fontId="3"/>
  </si>
  <si>
    <t>H29.H30.R1</t>
    <phoneticPr fontId="3"/>
  </si>
  <si>
    <t>H29月形町</t>
    <rPh sb="3" eb="6">
      <t>ツキガタチョウ</t>
    </rPh>
    <phoneticPr fontId="3"/>
  </si>
  <si>
    <t>H30奈井江町</t>
    <rPh sb="3" eb="7">
      <t>ナイエチョウ</t>
    </rPh>
    <phoneticPr fontId="3"/>
  </si>
  <si>
    <t>R2..3.12</t>
    <phoneticPr fontId="3"/>
  </si>
  <si>
    <t>△△建設</t>
    <rPh sb="2" eb="4">
      <t>ケンセツ</t>
    </rPh>
    <phoneticPr fontId="3"/>
  </si>
  <si>
    <t>□□組・◇◇工業　経常建設共同企業体</t>
    <rPh sb="2" eb="3">
      <t>クミ</t>
    </rPh>
    <rPh sb="6" eb="8">
      <t>コウギョウ</t>
    </rPh>
    <rPh sb="9" eb="11">
      <t>ケイジョウ</t>
    </rPh>
    <rPh sb="11" eb="13">
      <t>ケンセツ</t>
    </rPh>
    <rPh sb="13" eb="15">
      <t>キョウドウ</t>
    </rPh>
    <rPh sb="15" eb="18">
      <t>キギョウタイ</t>
    </rPh>
    <phoneticPr fontId="3"/>
  </si>
  <si>
    <t>□□組</t>
    <phoneticPr fontId="3"/>
  </si>
  <si>
    <t>◇◇工業</t>
    <phoneticPr fontId="3"/>
  </si>
  <si>
    <t>　93点　≦　平均点</t>
    <rPh sb="3" eb="4">
      <t>テン</t>
    </rPh>
    <rPh sb="7" eb="10">
      <t>ヘイキンテン</t>
    </rPh>
    <phoneticPr fontId="2"/>
  </si>
  <si>
    <t>　91点　≦　平均点　＜　93点</t>
    <rPh sb="15" eb="16">
      <t>テン</t>
    </rPh>
    <phoneticPr fontId="2"/>
  </si>
  <si>
    <t>　89点　≦　平均点　＜　91点</t>
    <rPh sb="15" eb="16">
      <t>テン</t>
    </rPh>
    <phoneticPr fontId="2"/>
  </si>
  <si>
    <t>　87点　≦　平均点　＜　89点</t>
    <rPh sb="15" eb="16">
      <t>テン</t>
    </rPh>
    <phoneticPr fontId="2"/>
  </si>
  <si>
    <t>　85点　≦　平均点　＜　87点</t>
    <rPh sb="15" eb="16">
      <t>テン</t>
    </rPh>
    <phoneticPr fontId="2"/>
  </si>
  <si>
    <t>　83点　≦　平均点　＜　85点</t>
    <rPh sb="15" eb="16">
      <t>テン</t>
    </rPh>
    <phoneticPr fontId="2"/>
  </si>
  <si>
    <t>　81点　≦　平均点　＜　83点</t>
    <rPh sb="15" eb="16">
      <t>テン</t>
    </rPh>
    <phoneticPr fontId="2"/>
  </si>
  <si>
    <t>　79点　≦　平均点　＜　81点</t>
    <rPh sb="15" eb="16">
      <t>テン</t>
    </rPh>
    <phoneticPr fontId="2"/>
  </si>
  <si>
    <t>　77点　≦　平均点　＜　79点</t>
    <rPh sb="15" eb="16">
      <t>テン</t>
    </rPh>
    <phoneticPr fontId="2"/>
  </si>
  <si>
    <t>　　　　　　　　平均点　＜　７７点</t>
  </si>
  <si>
    <t>北海道農政部工事等優秀業者表彰(道新技術・新製品開発賞含む)</t>
    <rPh sb="0" eb="3">
      <t>ホッカイドウ</t>
    </rPh>
    <rPh sb="3" eb="6">
      <t>ノウセイブ</t>
    </rPh>
    <rPh sb="6" eb="8">
      <t>コウジ</t>
    </rPh>
    <rPh sb="8" eb="9">
      <t>トウ</t>
    </rPh>
    <rPh sb="9" eb="11">
      <t>ユウシュウ</t>
    </rPh>
    <rPh sb="11" eb="13">
      <t>ギョウシャ</t>
    </rPh>
    <rPh sb="13" eb="15">
      <t>ヒョウショウ</t>
    </rPh>
    <phoneticPr fontId="3"/>
  </si>
  <si>
    <t>技術士又は有資格期間５年以上の一級土木施工管理技士・一級建設機械施工技士</t>
    <phoneticPr fontId="3"/>
  </si>
  <si>
    <t>一級土木施工管理技士・一級建設機械施工技士</t>
    <phoneticPr fontId="3"/>
  </si>
  <si>
    <t>有資格期間５年以上の二級土木施工管理技士　　　　　　　　　　　　　　・二級建設機械施工技士</t>
    <phoneticPr fontId="3"/>
  </si>
  <si>
    <t>技術士又は1級土木・1級建設機械5年以上</t>
    <rPh sb="7" eb="9">
      <t>ドボク</t>
    </rPh>
    <rPh sb="11" eb="12">
      <t>キュウ</t>
    </rPh>
    <rPh sb="12" eb="14">
      <t>ケンセツ</t>
    </rPh>
    <rPh sb="14" eb="16">
      <t>キカイ</t>
    </rPh>
    <phoneticPr fontId="3"/>
  </si>
  <si>
    <t>1級土木・1級建設機械</t>
    <rPh sb="6" eb="7">
      <t>キュウ</t>
    </rPh>
    <rPh sb="7" eb="9">
      <t>ケンセツ</t>
    </rPh>
    <rPh sb="9" eb="11">
      <t>キカイ</t>
    </rPh>
    <phoneticPr fontId="3"/>
  </si>
  <si>
    <t>2級土木・2級建設機械10年以上</t>
    <rPh sb="6" eb="7">
      <t>キュウ</t>
    </rPh>
    <rPh sb="7" eb="9">
      <t>ケンセツ</t>
    </rPh>
    <rPh sb="9" eb="11">
      <t>キカイ</t>
    </rPh>
    <phoneticPr fontId="3"/>
  </si>
  <si>
    <t>2級土木・2級建設機械5年以上</t>
    <rPh sb="6" eb="7">
      <t>キュウ</t>
    </rPh>
    <rPh sb="7" eb="9">
      <t>ケンセツ</t>
    </rPh>
    <rPh sb="9" eb="11">
      <t>キカイ</t>
    </rPh>
    <phoneticPr fontId="3"/>
  </si>
  <si>
    <t>②技術職員総数の確保</t>
    <phoneticPr fontId="3"/>
  </si>
  <si>
    <t>仕事と家庭の両立支援あり</t>
  </si>
  <si>
    <t>仕事と家庭の両立支援あり</t>
    <phoneticPr fontId="3"/>
  </si>
  <si>
    <t>高年齢者継続雇用の取組あり</t>
  </si>
  <si>
    <t>高年齢者継続雇用の取組あり</t>
    <phoneticPr fontId="3"/>
  </si>
  <si>
    <t>女性の活躍支援の取組あり</t>
    <rPh sb="0" eb="2">
      <t>ジョセイ</t>
    </rPh>
    <rPh sb="3" eb="5">
      <t>カツヤク</t>
    </rPh>
    <rPh sb="5" eb="7">
      <t>シエン</t>
    </rPh>
    <rPh sb="8" eb="10">
      <t>トリクミ</t>
    </rPh>
    <phoneticPr fontId="3"/>
  </si>
  <si>
    <t>建設雇用環境への取組あり</t>
    <rPh sb="0" eb="2">
      <t>ケンセツ</t>
    </rPh>
    <phoneticPr fontId="3"/>
  </si>
  <si>
    <t>経営体 ○○地区　△工区</t>
    <phoneticPr fontId="3"/>
  </si>
  <si>
    <t>R○、R○、R○</t>
    <phoneticPr fontId="3"/>
  </si>
  <si>
    <t>過去5年間に新規雇用の採用実績あり</t>
    <rPh sb="0" eb="2">
      <t>カコ</t>
    </rPh>
    <rPh sb="3" eb="5">
      <t>ネンカン</t>
    </rPh>
    <rPh sb="6" eb="8">
      <t>シンキ</t>
    </rPh>
    <rPh sb="8" eb="10">
      <t>コヨウ</t>
    </rPh>
    <rPh sb="11" eb="13">
      <t>サイヨウ</t>
    </rPh>
    <rPh sb="13" eb="15">
      <t>ジッセキ</t>
    </rPh>
    <phoneticPr fontId="3"/>
  </si>
  <si>
    <t>記入欄 （プルダウン選択または直接入力してください。）</t>
    <rPh sb="0" eb="2">
      <t>キニュウ</t>
    </rPh>
    <rPh sb="2" eb="3">
      <t>ラン</t>
    </rPh>
    <rPh sb="10" eb="12">
      <t>センタク</t>
    </rPh>
    <rPh sb="15" eb="17">
      <t>チョクセツ</t>
    </rPh>
    <rPh sb="17" eb="19">
      <t>ニュウリョク</t>
    </rPh>
    <phoneticPr fontId="3"/>
  </si>
  <si>
    <t>季節労働者等の雇用実績（以下、同一及び隣接市町）</t>
    <rPh sb="0" eb="2">
      <t>キセツ</t>
    </rPh>
    <rPh sb="2" eb="5">
      <t>ロウドウシャ</t>
    </rPh>
    <rPh sb="5" eb="6">
      <t>トウ</t>
    </rPh>
    <rPh sb="7" eb="9">
      <t>コヨウ</t>
    </rPh>
    <rPh sb="9" eb="11">
      <t>ジッセキ</t>
    </rPh>
    <rPh sb="12" eb="14">
      <t>イカ</t>
    </rPh>
    <rPh sb="15" eb="17">
      <t>ドウイツ</t>
    </rPh>
    <rPh sb="17" eb="18">
      <t>オヨ</t>
    </rPh>
    <rPh sb="19" eb="21">
      <t>リンセツ</t>
    </rPh>
    <rPh sb="21" eb="23">
      <t>シチョウ</t>
    </rPh>
    <phoneticPr fontId="3"/>
  </si>
  <si>
    <t>①
若年技術職員の育成・確保</t>
    <phoneticPr fontId="3"/>
  </si>
  <si>
    <t>技術職員の35歳未満の割合が15%以上または新規技術者（35歳未満）が1%以上</t>
    <phoneticPr fontId="3"/>
  </si>
  <si>
    <t>減少が３人、又は、減少率が６％以下</t>
    <rPh sb="0" eb="2">
      <t>ゲンショウ</t>
    </rPh>
    <rPh sb="4" eb="5">
      <t>ニン</t>
    </rPh>
    <rPh sb="6" eb="7">
      <t>マタ</t>
    </rPh>
    <rPh sb="9" eb="12">
      <t>ゲンショウリツ</t>
    </rPh>
    <rPh sb="15" eb="17">
      <t>イカ</t>
    </rPh>
    <phoneticPr fontId="3"/>
  </si>
  <si>
    <t>35歳未満15%以上または新規1%以上</t>
    <rPh sb="2" eb="3">
      <t>サイ</t>
    </rPh>
    <rPh sb="3" eb="5">
      <t>ミマン</t>
    </rPh>
    <rPh sb="8" eb="10">
      <t>イジョウ</t>
    </rPh>
    <rPh sb="13" eb="15">
      <t>シンキ</t>
    </rPh>
    <rPh sb="17" eb="19">
      <t>イジョウ</t>
    </rPh>
    <phoneticPr fontId="3"/>
  </si>
  <si>
    <t>減少が１～２人、又は、減少率が４％以下</t>
    <rPh sb="0" eb="2">
      <t>ゲンショウ</t>
    </rPh>
    <rPh sb="6" eb="7">
      <t>ニン</t>
    </rPh>
    <rPh sb="8" eb="9">
      <t>マタ</t>
    </rPh>
    <rPh sb="11" eb="14">
      <t>ゲンショウリツ</t>
    </rPh>
    <rPh sb="17" eb="19">
      <t>イカ</t>
    </rPh>
    <phoneticPr fontId="3"/>
  </si>
  <si>
    <t>評価点の大きいものを記入</t>
    <rPh sb="10" eb="12">
      <t>キニュウ</t>
    </rPh>
    <phoneticPr fontId="3"/>
  </si>
  <si>
    <t>該当なし</t>
    <phoneticPr fontId="3"/>
  </si>
  <si>
    <t>有資格期間１０年以上の二級土木施工管理技士・二級建設機械施工技士</t>
    <phoneticPr fontId="3"/>
  </si>
  <si>
    <t>５項目
合計の
評価点</t>
    <rPh sb="1" eb="3">
      <t>コウモク</t>
    </rPh>
    <rPh sb="4" eb="6">
      <t>ゴウケイ</t>
    </rPh>
    <rPh sb="8" eb="11">
      <t>ヒョウカテン</t>
    </rPh>
    <phoneticPr fontId="3"/>
  </si>
  <si>
    <t>(11.0)</t>
    <phoneticPr fontId="3"/>
  </si>
  <si>
    <t>(2.5)</t>
    <phoneticPr fontId="3"/>
  </si>
  <si>
    <t>(4.0)</t>
    <phoneticPr fontId="3"/>
  </si>
  <si>
    <t>：計算式入ってます</t>
    <rPh sb="1" eb="4">
      <t>ケイサンシキ</t>
    </rPh>
    <rPh sb="4" eb="5">
      <t>ハイ</t>
    </rPh>
    <phoneticPr fontId="3"/>
  </si>
  <si>
    <t>技術職員の総数が、同数以上（直近と公告日の直近の前の通知日の経営事項審査申請時の技術職員の総数の比較）</t>
    <rPh sb="32" eb="34">
      <t>ジコウ</t>
    </rPh>
    <rPh sb="36" eb="38">
      <t>シンセイ</t>
    </rPh>
    <rPh sb="42" eb="44">
      <t>ショクイン</t>
    </rPh>
    <rPh sb="45" eb="47">
      <t>ソウスウ</t>
    </rPh>
    <phoneticPr fontId="3"/>
  </si>
  <si>
    <t>技術職員の総数の減少が１～２人、又は、減少率が４％以下（直近と公告日の直近の前の通知日の経営事項審査申請時の技術職員の総数の比較）</t>
    <rPh sb="46" eb="48">
      <t>ジコウ</t>
    </rPh>
    <rPh sb="50" eb="52">
      <t>シンセイ</t>
    </rPh>
    <rPh sb="56" eb="58">
      <t>ショクイン</t>
    </rPh>
    <rPh sb="59" eb="61">
      <t>ソウスウ</t>
    </rPh>
    <phoneticPr fontId="3"/>
  </si>
  <si>
    <t>技術職員の総数の減少が３人、又は、減少率が６％以下（直近と公告日の直近の前の通知日の経営事項審査申請時の技術職員の総数の比較）</t>
    <rPh sb="44" eb="46">
      <t>ジコウ</t>
    </rPh>
    <rPh sb="48" eb="50">
      <t>シンセイ</t>
    </rPh>
    <rPh sb="54" eb="56">
      <t>ショクイン</t>
    </rPh>
    <rPh sb="57" eb="59">
      <t>ソウスウ</t>
    </rPh>
    <phoneticPr fontId="3"/>
  </si>
  <si>
    <t>滝川市</t>
    <rPh sb="0" eb="2">
      <t>タキカワ</t>
    </rPh>
    <rPh sb="2" eb="3">
      <t>シ</t>
    </rPh>
    <phoneticPr fontId="3"/>
  </si>
  <si>
    <t>施工実績審査タイプ 技術評価点一覧表</t>
    <rPh sb="0" eb="2">
      <t>セコウ</t>
    </rPh>
    <rPh sb="2" eb="4">
      <t>ジッセキ</t>
    </rPh>
    <rPh sb="4" eb="6">
      <t>シンサ</t>
    </rPh>
    <rPh sb="10" eb="12">
      <t>ギジュツ</t>
    </rPh>
    <rPh sb="12" eb="14">
      <t>ヒョウカ</t>
    </rPh>
    <rPh sb="14" eb="15">
      <t>テン</t>
    </rPh>
    <rPh sb="15" eb="17">
      <t>イチラン</t>
    </rPh>
    <rPh sb="17" eb="18">
      <t>ヒョウ</t>
    </rPh>
    <phoneticPr fontId="3"/>
  </si>
  <si>
    <t>同じ振興局管内</t>
  </si>
  <si>
    <t>同じ振興局管内</t>
    <rPh sb="0" eb="1">
      <t>オナ</t>
    </rPh>
    <phoneticPr fontId="3"/>
  </si>
  <si>
    <t>同じ振興局管内=0.25</t>
    <rPh sb="0" eb="1">
      <t>オナ</t>
    </rPh>
    <rPh sb="2" eb="4">
      <t>シンコウ</t>
    </rPh>
    <rPh sb="4" eb="5">
      <t>キョク</t>
    </rPh>
    <rPh sb="5" eb="7">
      <t>カンナイ</t>
    </rPh>
    <phoneticPr fontId="3"/>
  </si>
  <si>
    <t>なし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</si>
</sst>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_ "/>
    <numFmt numFmtId="177" formatCode="#\-##\-######"/>
    <numFmt numFmtId="178" formatCode="0.00_);[Red]\(0.00\)"/>
    <numFmt numFmtId="179" formatCode="m/d;@"/>
    <numFmt numFmtId="180" formatCode="#,###"/>
    <numFmt numFmtId="181" formatCode="#&quot;-&quot;##&quot;-&quot;######"/>
    <numFmt numFmtId="182" formatCode="0.0_ "/>
    <numFmt numFmtId="183" formatCode="#,##0;\-#,##0;&quot;-&quot;"/>
    <numFmt numFmtId="184" formatCode="_-* #,##0_-;\-* #,##0_-;_-* &quot;-&quot;??_-;_-@_-"/>
    <numFmt numFmtId="185" formatCode="0.0%"/>
    <numFmt numFmtId="186" formatCode="[$-411]ge\.m\.d;@"/>
  </numFmts>
  <fonts count="82">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sz val="9"/>
      <color indexed="8"/>
      <name val="ＭＳ Ｐゴシック"/>
      <family val="3"/>
      <charset val="128"/>
    </font>
    <font>
      <sz val="9"/>
      <name val="ＭＳ Ｐゴシック"/>
      <family val="3"/>
      <charset val="128"/>
    </font>
    <font>
      <sz val="11"/>
      <name val="HG丸ｺﾞｼｯｸM-PRO"/>
      <family val="3"/>
      <charset val="128"/>
    </font>
    <font>
      <sz val="10"/>
      <name val="HG丸ｺﾞｼｯｸM-PRO"/>
      <family val="3"/>
      <charset val="128"/>
    </font>
    <font>
      <b/>
      <sz val="11"/>
      <color indexed="12"/>
      <name val="ＭＳ Ｐゴシック"/>
      <family val="3"/>
      <charset val="128"/>
    </font>
    <font>
      <b/>
      <sz val="11"/>
      <color indexed="10"/>
      <name val="ＭＳ Ｐゴシック"/>
      <family val="3"/>
      <charset val="128"/>
    </font>
    <font>
      <b/>
      <sz val="12"/>
      <color indexed="10"/>
      <name val="ＭＳ Ｐゴシック"/>
      <family val="3"/>
      <charset val="128"/>
    </font>
    <font>
      <sz val="9"/>
      <color indexed="81"/>
      <name val="ＭＳ Ｐゴシック"/>
      <family val="3"/>
      <charset val="128"/>
    </font>
    <font>
      <sz val="10"/>
      <color indexed="8"/>
      <name val="Arial"/>
      <family val="2"/>
    </font>
    <font>
      <sz val="12"/>
      <name val="ＭＳ Ｐゴシック"/>
      <family val="3"/>
      <charset val="128"/>
    </font>
    <font>
      <sz val="8"/>
      <name val="Arial"/>
      <family val="2"/>
    </font>
    <font>
      <b/>
      <sz val="12"/>
      <name val="Arial"/>
      <family val="2"/>
    </font>
    <font>
      <sz val="11"/>
      <name val="ＭＳ ゴシック"/>
      <family val="3"/>
      <charset val="128"/>
    </font>
    <font>
      <sz val="10"/>
      <name val="Arial"/>
      <family val="2"/>
    </font>
    <font>
      <sz val="12"/>
      <name val="明朝"/>
      <family val="1"/>
      <charset val="128"/>
    </font>
    <font>
      <sz val="14"/>
      <name val="ＭＳ 明朝"/>
      <family val="1"/>
      <charset val="128"/>
    </font>
    <font>
      <sz val="12"/>
      <name val="HG丸ｺﾞｼｯｸM-PRO"/>
      <family val="3"/>
      <charset val="128"/>
    </font>
    <font>
      <b/>
      <sz val="14"/>
      <name val="HG丸ｺﾞｼｯｸM-PRO"/>
      <family val="3"/>
      <charset val="128"/>
    </font>
    <font>
      <sz val="11"/>
      <color indexed="13"/>
      <name val="HG丸ｺﾞｼｯｸM-PRO"/>
      <family val="3"/>
      <charset val="128"/>
    </font>
    <font>
      <sz val="11"/>
      <color indexed="10"/>
      <name val="ＭＳ Ｐゴシック"/>
      <family val="3"/>
      <charset val="128"/>
    </font>
    <font>
      <sz val="11"/>
      <color indexed="10"/>
      <name val="ＭＳ Ｐ明朝"/>
      <family val="1"/>
      <charset val="128"/>
    </font>
    <font>
      <sz val="10"/>
      <name val="ＭＳ Ｐゴシック"/>
      <family val="3"/>
      <charset val="128"/>
    </font>
    <font>
      <sz val="11"/>
      <color indexed="8"/>
      <name val="ＭＳ Ｐゴシック"/>
      <family val="3"/>
      <charset val="128"/>
    </font>
    <font>
      <sz val="10"/>
      <color indexed="12"/>
      <name val="ＭＳ Ｐゴシック"/>
      <family val="3"/>
      <charset val="128"/>
    </font>
    <font>
      <sz val="10"/>
      <color indexed="8"/>
      <name val="ＭＳ Ｐゴシック"/>
      <family val="3"/>
      <charset val="128"/>
    </font>
    <font>
      <b/>
      <sz val="10"/>
      <name val="ＭＳ Ｐゴシック"/>
      <family val="3"/>
      <charset val="128"/>
    </font>
    <font>
      <b/>
      <sz val="10"/>
      <color indexed="10"/>
      <name val="ＭＳ Ｐゴシック"/>
      <family val="3"/>
      <charset val="128"/>
    </font>
    <font>
      <sz val="9"/>
      <color indexed="10"/>
      <name val="ＭＳ Ｐゴシック"/>
      <family val="3"/>
      <charset val="128"/>
    </font>
    <font>
      <b/>
      <sz val="16"/>
      <color indexed="9"/>
      <name val="ＭＳ Ｐゴシック"/>
      <family val="3"/>
      <charset val="128"/>
    </font>
    <font>
      <b/>
      <sz val="18"/>
      <name val="ＭＳ Ｐゴシック"/>
      <family val="3"/>
      <charset val="128"/>
    </font>
    <font>
      <sz val="11"/>
      <color theme="1"/>
      <name val="ＭＳ Ｐゴシック"/>
      <family val="3"/>
      <charset val="128"/>
      <scheme val="minor"/>
    </font>
    <font>
      <sz val="11"/>
      <color rgb="FF000000"/>
      <name val="ＭＳ Ｐゴシック"/>
      <family val="3"/>
      <charset val="128"/>
    </font>
    <font>
      <sz val="10"/>
      <color theme="0"/>
      <name val="ＭＳ Ｐゴシック"/>
      <family val="3"/>
      <charset val="128"/>
    </font>
    <font>
      <sz val="12"/>
      <color indexed="8"/>
      <name val="ＭＳ Ｐゴシック"/>
      <family val="3"/>
      <charset val="128"/>
    </font>
    <font>
      <b/>
      <sz val="12"/>
      <color indexed="12"/>
      <name val="ＭＳ Ｐゴシック"/>
      <family val="3"/>
      <charset val="128"/>
    </font>
    <font>
      <sz val="14"/>
      <color indexed="8"/>
      <name val="ＭＳ Ｐゴシック"/>
      <family val="3"/>
      <charset val="128"/>
    </font>
    <font>
      <sz val="14"/>
      <name val="ＭＳ Ｐゴシック"/>
      <family val="3"/>
      <charset val="128"/>
    </font>
    <font>
      <sz val="16"/>
      <color indexed="8"/>
      <name val="ＭＳ Ｐゴシック"/>
      <family val="3"/>
      <charset val="128"/>
    </font>
    <font>
      <sz val="16"/>
      <name val="ＭＳ Ｐゴシック"/>
      <family val="3"/>
      <charset val="128"/>
    </font>
    <font>
      <sz val="18"/>
      <color indexed="8"/>
      <name val="ＭＳ Ｐゴシック"/>
      <family val="3"/>
      <charset val="128"/>
    </font>
    <font>
      <sz val="14"/>
      <color rgb="FF0000FF"/>
      <name val="ＭＳ Ｐゴシック"/>
      <family val="3"/>
      <charset val="128"/>
    </font>
    <font>
      <b/>
      <sz val="16"/>
      <color indexed="10"/>
      <name val="ＭＳ Ｐゴシック"/>
      <family val="3"/>
      <charset val="128"/>
    </font>
    <font>
      <sz val="16"/>
      <color indexed="12"/>
      <name val="ＭＳ Ｐゴシック"/>
      <family val="3"/>
      <charset val="128"/>
    </font>
    <font>
      <sz val="14"/>
      <color rgb="FFFF0000"/>
      <name val="ＭＳ Ｐゴシック"/>
      <family val="3"/>
      <charset val="128"/>
    </font>
    <font>
      <b/>
      <sz val="16"/>
      <name val="ＭＳ Ｐゴシック"/>
      <family val="3"/>
      <charset val="128"/>
    </font>
    <font>
      <b/>
      <sz val="14"/>
      <name val="ＭＳ Ｐゴシック"/>
      <family val="3"/>
      <charset val="128"/>
    </font>
    <font>
      <sz val="14"/>
      <color indexed="8"/>
      <name val="ＭＳ Ｐゴシック"/>
      <family val="3"/>
      <charset val="128"/>
      <scheme val="minor"/>
    </font>
    <font>
      <sz val="24"/>
      <name val="ＭＳ Ｐゴシック"/>
      <family val="3"/>
      <charset val="128"/>
    </font>
    <font>
      <sz val="26"/>
      <name val="ＭＳ Ｐゴシック"/>
      <family val="3"/>
      <charset val="128"/>
    </font>
    <font>
      <sz val="24"/>
      <color indexed="8"/>
      <name val="ＭＳ Ｐゴシック"/>
      <family val="3"/>
      <charset val="128"/>
    </font>
    <font>
      <sz val="18"/>
      <color rgb="FF0000FF"/>
      <name val="ＭＳ Ｐゴシック"/>
      <family val="3"/>
      <charset val="128"/>
    </font>
    <font>
      <sz val="20"/>
      <color rgb="FFFF0000"/>
      <name val="ＭＳ Ｐゴシック"/>
      <family val="3"/>
      <charset val="128"/>
    </font>
    <font>
      <b/>
      <sz val="20"/>
      <color theme="1"/>
      <name val="ＭＳ Ｐゴシック"/>
      <family val="3"/>
      <charset val="128"/>
    </font>
    <font>
      <b/>
      <sz val="20"/>
      <color indexed="8"/>
      <name val="ＭＳ Ｐゴシック"/>
      <family val="3"/>
      <charset val="128"/>
    </font>
    <font>
      <sz val="20"/>
      <color indexed="12"/>
      <name val="ＭＳ Ｐゴシック"/>
      <family val="3"/>
      <charset val="128"/>
    </font>
    <font>
      <sz val="20"/>
      <color rgb="FF0000FF"/>
      <name val="ＭＳ Ｐゴシック"/>
      <family val="3"/>
      <charset val="128"/>
    </font>
    <font>
      <sz val="14"/>
      <color theme="0"/>
      <name val="ＭＳ Ｐゴシック"/>
      <family val="3"/>
      <charset val="128"/>
    </font>
    <font>
      <sz val="18"/>
      <name val="ＭＳ Ｐゴシック"/>
      <family val="3"/>
      <charset val="128"/>
    </font>
    <font>
      <sz val="22"/>
      <name val="ＭＳ Ｐゴシック"/>
      <family val="3"/>
      <charset val="128"/>
    </font>
    <font>
      <sz val="20"/>
      <name val="ＭＳ Ｐゴシック"/>
      <family val="3"/>
      <charset val="128"/>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30"/>
        <bgColor indexed="64"/>
      </patternFill>
    </fill>
    <fill>
      <patternFill patternType="solid">
        <fgColor indexed="51"/>
        <bgColor indexed="64"/>
      </patternFill>
    </fill>
    <fill>
      <patternFill patternType="solid">
        <fgColor indexed="13"/>
        <bgColor indexed="64"/>
      </patternFill>
    </fill>
    <fill>
      <patternFill patternType="solid">
        <fgColor indexed="43"/>
        <bgColor indexed="29"/>
      </patternFill>
    </fill>
    <fill>
      <patternFill patternType="solid">
        <fgColor indexed="9"/>
        <bgColor indexed="29"/>
      </patternFill>
    </fill>
    <fill>
      <patternFill patternType="solid">
        <fgColor theme="8" tint="0.79998168889431442"/>
        <bgColor indexed="64"/>
      </patternFill>
    </fill>
    <fill>
      <patternFill patternType="solid">
        <fgColor theme="8" tint="0.79998168889431442"/>
        <bgColor indexed="29"/>
      </patternFill>
    </fill>
    <fill>
      <patternFill patternType="solid">
        <fgColor rgb="FFDAEEF3"/>
        <bgColor indexed="29"/>
      </patternFill>
    </fill>
    <fill>
      <patternFill patternType="solid">
        <fgColor rgb="FFDAEEF3"/>
        <bgColor indexed="64"/>
      </patternFill>
    </fill>
    <fill>
      <patternFill patternType="solid">
        <fgColor rgb="FFCCFFFF"/>
        <bgColor indexed="64"/>
      </patternFill>
    </fill>
    <fill>
      <patternFill patternType="solid">
        <fgColor theme="0"/>
        <bgColor indexed="64"/>
      </patternFill>
    </fill>
    <fill>
      <patternFill patternType="solid">
        <fgColor theme="0"/>
        <bgColor indexed="29"/>
      </patternFill>
    </fill>
    <fill>
      <patternFill patternType="solid">
        <fgColor theme="9" tint="0.79998168889431442"/>
        <bgColor indexed="31"/>
      </patternFill>
    </fill>
    <fill>
      <patternFill patternType="solid">
        <fgColor theme="9" tint="0.79998168889431442"/>
        <bgColor indexed="64"/>
      </patternFill>
    </fill>
    <fill>
      <patternFill patternType="solid">
        <fgColor theme="9" tint="0.79998168889431442"/>
        <bgColor indexed="29"/>
      </patternFill>
    </fill>
    <fill>
      <patternFill patternType="solid">
        <fgColor rgb="FFFFFF00"/>
        <bgColor indexed="64"/>
      </patternFill>
    </fill>
    <fill>
      <patternFill patternType="solid">
        <fgColor rgb="FFFFFF00"/>
        <bgColor indexed="29"/>
      </patternFill>
    </fill>
    <fill>
      <patternFill patternType="solid">
        <fgColor theme="3" tint="0.79998168889431442"/>
        <bgColor indexed="64"/>
      </patternFill>
    </fill>
    <fill>
      <patternFill patternType="solid">
        <fgColor theme="3" tint="0.79998168889431442"/>
        <bgColor indexed="29"/>
      </patternFill>
    </fill>
  </fills>
  <borders count="156">
    <border>
      <left/>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ck">
        <color indexed="64"/>
      </left>
      <right style="double">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n">
        <color indexed="64"/>
      </bottom>
      <diagonal/>
    </border>
    <border>
      <left style="thick">
        <color indexed="64"/>
      </left>
      <right style="hair">
        <color indexed="64"/>
      </right>
      <top style="thin">
        <color indexed="64"/>
      </top>
      <bottom/>
      <diagonal/>
    </border>
    <border>
      <left style="thick">
        <color indexed="64"/>
      </left>
      <right/>
      <top style="thin">
        <color indexed="64"/>
      </top>
      <bottom/>
      <diagonal/>
    </border>
    <border>
      <left style="thin">
        <color indexed="64"/>
      </left>
      <right/>
      <top style="thin">
        <color indexed="64"/>
      </top>
      <bottom/>
      <diagonal/>
    </border>
    <border>
      <left style="hair">
        <color indexed="64"/>
      </left>
      <right style="thick">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right style="thick">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thick">
        <color indexed="64"/>
      </right>
      <top/>
      <bottom style="hair">
        <color indexed="64"/>
      </bottom>
      <diagonal/>
    </border>
    <border>
      <left style="hair">
        <color indexed="64"/>
      </left>
      <right style="thick">
        <color indexed="64"/>
      </right>
      <top/>
      <bottom/>
      <diagonal/>
    </border>
    <border>
      <left/>
      <right style="thick">
        <color indexed="64"/>
      </right>
      <top style="hair">
        <color indexed="64"/>
      </top>
      <bottom/>
      <diagonal/>
    </border>
    <border>
      <left style="hair">
        <color indexed="64"/>
      </left>
      <right style="thick">
        <color indexed="64"/>
      </right>
      <top style="thin">
        <color indexed="64"/>
      </top>
      <bottom/>
      <diagonal/>
    </border>
    <border>
      <left style="thick">
        <color indexed="64"/>
      </left>
      <right style="hair">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ck">
        <color indexed="64"/>
      </right>
      <top style="thin">
        <color indexed="64"/>
      </top>
      <bottom/>
      <diagonal/>
    </border>
    <border>
      <left/>
      <right style="thick">
        <color indexed="64"/>
      </right>
      <top/>
      <bottom style="hair">
        <color indexed="64"/>
      </bottom>
      <diagonal/>
    </border>
    <border>
      <left/>
      <right style="thick">
        <color indexed="64"/>
      </right>
      <top style="hair">
        <color indexed="64"/>
      </top>
      <bottom style="hair">
        <color indexed="64"/>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bottom/>
      <diagonal/>
    </border>
    <border>
      <left/>
      <right style="medium">
        <color indexed="64"/>
      </right>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right style="medium">
        <color indexed="64"/>
      </right>
      <top style="hair">
        <color indexed="64"/>
      </top>
      <bottom/>
      <diagonal/>
    </border>
    <border>
      <left style="thick">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bottom/>
      <diagonal/>
    </border>
    <border>
      <left style="thick">
        <color indexed="64"/>
      </left>
      <right/>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style="thick">
        <color indexed="64"/>
      </left>
      <right/>
      <top style="medium">
        <color indexed="64"/>
      </top>
      <bottom/>
      <diagonal/>
    </border>
    <border>
      <left/>
      <right style="thick">
        <color indexed="64"/>
      </right>
      <top style="thick">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style="thick">
        <color indexed="64"/>
      </left>
      <right style="hair">
        <color indexed="64"/>
      </right>
      <top/>
      <bottom style="thin">
        <color indexed="64"/>
      </bottom>
      <diagonal/>
    </border>
    <border>
      <left style="thick">
        <color indexed="64"/>
      </left>
      <right/>
      <top style="hair">
        <color indexed="64"/>
      </top>
      <bottom/>
      <diagonal/>
    </border>
    <border diagonalDown="1">
      <left style="thick">
        <color indexed="64"/>
      </left>
      <right/>
      <top style="medium">
        <color indexed="64"/>
      </top>
      <bottom style="thin">
        <color indexed="64"/>
      </bottom>
      <diagonal style="hair">
        <color indexed="64"/>
      </diagonal>
    </border>
    <border diagonalDown="1">
      <left/>
      <right/>
      <top style="medium">
        <color indexed="64"/>
      </top>
      <bottom style="thin">
        <color indexed="64"/>
      </bottom>
      <diagonal style="hair">
        <color indexed="64"/>
      </diagonal>
    </border>
    <border diagonalDown="1">
      <left/>
      <right style="thick">
        <color indexed="64"/>
      </right>
      <top style="medium">
        <color indexed="64"/>
      </top>
      <bottom style="thin">
        <color indexed="64"/>
      </bottom>
      <diagonal style="hair">
        <color indexed="64"/>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style="thick">
        <color indexed="64"/>
      </top>
      <bottom/>
      <diagonal/>
    </border>
    <border diagonalDown="1">
      <left style="thick">
        <color indexed="64"/>
      </left>
      <right/>
      <top style="thick">
        <color indexed="64"/>
      </top>
      <bottom style="thin">
        <color indexed="64"/>
      </bottom>
      <diagonal style="hair">
        <color indexed="64"/>
      </diagonal>
    </border>
    <border diagonalDown="1">
      <left/>
      <right/>
      <top style="thick">
        <color indexed="64"/>
      </top>
      <bottom style="thin">
        <color indexed="64"/>
      </bottom>
      <diagonal style="hair">
        <color indexed="64"/>
      </diagonal>
    </border>
    <border diagonalDown="1">
      <left/>
      <right style="thick">
        <color indexed="64"/>
      </right>
      <top style="thick">
        <color indexed="64"/>
      </top>
      <bottom style="thin">
        <color indexed="64"/>
      </bottom>
      <diagonal style="hair">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style="medium">
        <color indexed="64"/>
      </right>
      <top style="medium">
        <color indexed="64"/>
      </top>
      <bottom/>
      <diagonal/>
    </border>
    <border>
      <left style="medium">
        <color indexed="64"/>
      </left>
      <right style="hair">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hair">
        <color indexed="64"/>
      </top>
      <bottom/>
      <diagonal/>
    </border>
  </borders>
  <cellStyleXfs count="6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183" fontId="30" fillId="0" borderId="0" applyFill="0" applyBorder="0" applyAlignment="0"/>
    <xf numFmtId="0" fontId="31" fillId="0" borderId="1"/>
    <xf numFmtId="0" fontId="21" fillId="0" borderId="0" applyNumberFormat="0" applyFont="0" applyFill="0" applyBorder="0" applyAlignment="0" applyProtection="0"/>
    <xf numFmtId="38" fontId="32" fillId="16" borderId="0" applyNumberFormat="0" applyBorder="0" applyAlignment="0" applyProtection="0"/>
    <xf numFmtId="0" fontId="33" fillId="0" borderId="2" applyNumberFormat="0" applyAlignment="0" applyProtection="0">
      <alignment horizontal="left" vertical="center"/>
    </xf>
    <xf numFmtId="0" fontId="33" fillId="0" borderId="3">
      <alignment horizontal="left" vertical="center"/>
    </xf>
    <xf numFmtId="10" fontId="32" fillId="17" borderId="4" applyNumberFormat="0" applyBorder="0" applyAlignment="0" applyProtection="0"/>
    <xf numFmtId="184" fontId="34" fillId="0" borderId="0"/>
    <xf numFmtId="0" fontId="35" fillId="0" borderId="0"/>
    <xf numFmtId="10" fontId="35" fillId="0" borderId="0" applyFont="0" applyFill="0" applyBorder="0" applyAlignment="0" applyProtection="0"/>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21" borderId="0" applyNumberFormat="0" applyBorder="0" applyAlignment="0" applyProtection="0">
      <alignment vertical="center"/>
    </xf>
    <xf numFmtId="0" fontId="6" fillId="0" borderId="0" applyNumberFormat="0" applyFill="0" applyBorder="0" applyAlignment="0" applyProtection="0">
      <alignment vertical="center"/>
    </xf>
    <xf numFmtId="0" fontId="7" fillId="22" borderId="5" applyNumberFormat="0" applyAlignment="0" applyProtection="0">
      <alignment vertical="center"/>
    </xf>
    <xf numFmtId="0" fontId="8" fillId="23" borderId="0" applyNumberFormat="0" applyBorder="0" applyAlignment="0" applyProtection="0">
      <alignment vertical="center"/>
    </xf>
    <xf numFmtId="9" fontId="4" fillId="0" borderId="0" applyFont="0" applyFill="0" applyBorder="0" applyAlignment="0" applyProtection="0">
      <alignment vertical="center"/>
    </xf>
    <xf numFmtId="0" fontId="1" fillId="24" borderId="6" applyNumberFormat="0" applyFont="0" applyAlignment="0" applyProtection="0">
      <alignment vertical="center"/>
    </xf>
    <xf numFmtId="0" fontId="9" fillId="0" borderId="7" applyNumberFormat="0" applyFill="0" applyAlignment="0" applyProtection="0">
      <alignment vertical="center"/>
    </xf>
    <xf numFmtId="0" fontId="10" fillId="3" borderId="0" applyNumberFormat="0" applyBorder="0" applyAlignment="0" applyProtection="0">
      <alignment vertical="center"/>
    </xf>
    <xf numFmtId="0" fontId="11" fillId="25" borderId="8" applyNumberFormat="0" applyAlignment="0" applyProtection="0">
      <alignment vertical="center"/>
    </xf>
    <xf numFmtId="0" fontId="12" fillId="0" borderId="0" applyNumberFormat="0" applyFill="0" applyBorder="0" applyAlignment="0" applyProtection="0">
      <alignment vertical="center"/>
    </xf>
    <xf numFmtId="38" fontId="4" fillId="0" borderId="0" applyFont="0" applyFill="0" applyBorder="0" applyAlignment="0" applyProtection="0">
      <alignment vertical="center"/>
    </xf>
    <xf numFmtId="0" fontId="13" fillId="0" borderId="9" applyNumberFormat="0" applyFill="0" applyAlignment="0" applyProtection="0">
      <alignment vertical="center"/>
    </xf>
    <xf numFmtId="0" fontId="14" fillId="0" borderId="10" applyNumberFormat="0" applyFill="0" applyAlignment="0" applyProtection="0">
      <alignment vertical="center"/>
    </xf>
    <xf numFmtId="0" fontId="15"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2" applyNumberFormat="0" applyFill="0" applyAlignment="0" applyProtection="0">
      <alignment vertical="center"/>
    </xf>
    <xf numFmtId="0" fontId="17" fillId="25" borderId="13" applyNumberFormat="0" applyAlignment="0" applyProtection="0">
      <alignment vertical="center"/>
    </xf>
    <xf numFmtId="0" fontId="18" fillId="0" borderId="0" applyNumberFormat="0" applyFill="0" applyBorder="0" applyAlignment="0" applyProtection="0">
      <alignment vertical="center"/>
    </xf>
    <xf numFmtId="0" fontId="36" fillId="0" borderId="14" applyFill="0" applyBorder="0" applyProtection="0">
      <alignment horizontal="left" vertical="center"/>
    </xf>
    <xf numFmtId="0" fontId="19" fillId="7" borderId="8" applyNumberFormat="0" applyAlignment="0" applyProtection="0">
      <alignment vertical="center"/>
    </xf>
    <xf numFmtId="0" fontId="5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xf numFmtId="0" fontId="20" fillId="4"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34">
    <xf numFmtId="0" fontId="0" fillId="0" borderId="0" xfId="0">
      <alignment vertical="center"/>
    </xf>
    <xf numFmtId="0" fontId="2" fillId="0" borderId="0" xfId="0" applyFont="1">
      <alignment vertical="center"/>
    </xf>
    <xf numFmtId="0" fontId="2" fillId="0" borderId="0" xfId="0" applyFont="1" applyAlignment="1">
      <alignment horizontal="center" vertical="center" textRotation="255"/>
    </xf>
    <xf numFmtId="0" fontId="2" fillId="0" borderId="0" xfId="0" applyFont="1" applyAlignment="1">
      <alignment horizontal="center" vertical="center"/>
    </xf>
    <xf numFmtId="0" fontId="2" fillId="0" borderId="0" xfId="0" applyFont="1" applyAlignment="1">
      <alignment vertical="center"/>
    </xf>
    <xf numFmtId="0" fontId="2" fillId="0" borderId="4" xfId="0" applyFont="1" applyBorder="1">
      <alignment vertical="center"/>
    </xf>
    <xf numFmtId="178" fontId="2" fillId="26" borderId="4" xfId="0" applyNumberFormat="1" applyFont="1" applyFill="1" applyBorder="1">
      <alignment vertical="center"/>
    </xf>
    <xf numFmtId="178" fontId="2" fillId="27" borderId="4" xfId="0" applyNumberFormat="1" applyFont="1" applyFill="1" applyBorder="1">
      <alignment vertical="center"/>
    </xf>
    <xf numFmtId="179" fontId="2" fillId="0" borderId="0" xfId="0" applyNumberFormat="1" applyFont="1" applyAlignment="1">
      <alignment horizontal="center" vertical="center"/>
    </xf>
    <xf numFmtId="178" fontId="2" fillId="0" borderId="0" xfId="0" applyNumberFormat="1" applyFont="1">
      <alignment vertical="center"/>
    </xf>
    <xf numFmtId="178" fontId="2" fillId="26" borderId="4" xfId="0" applyNumberFormat="1" applyFont="1" applyFill="1" applyBorder="1" applyAlignment="1">
      <alignment horizontal="center" vertical="center" textRotation="255"/>
    </xf>
    <xf numFmtId="178" fontId="2" fillId="0" borderId="4" xfId="0" applyNumberFormat="1" applyFont="1" applyFill="1" applyBorder="1" applyAlignment="1">
      <alignment horizontal="center" vertical="center" shrinkToFit="1"/>
    </xf>
    <xf numFmtId="178" fontId="2" fillId="0" borderId="4" xfId="0" applyNumberFormat="1" applyFont="1" applyFill="1" applyBorder="1" applyAlignment="1">
      <alignment horizontal="center" vertical="center" textRotation="255"/>
    </xf>
    <xf numFmtId="178" fontId="2" fillId="0" borderId="4" xfId="0" applyNumberFormat="1" applyFont="1" applyFill="1" applyBorder="1">
      <alignment vertical="center"/>
    </xf>
    <xf numFmtId="179" fontId="2" fillId="0" borderId="4" xfId="0" applyNumberFormat="1" applyFont="1" applyBorder="1" applyAlignment="1" applyProtection="1">
      <alignment horizontal="center" vertical="center"/>
      <protection locked="0"/>
    </xf>
    <xf numFmtId="177" fontId="2" fillId="0" borderId="4" xfId="0" applyNumberFormat="1"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178" fontId="2" fillId="28" borderId="4" xfId="0" applyNumberFormat="1" applyFont="1" applyFill="1" applyBorder="1" applyAlignment="1">
      <alignment horizontal="center" vertical="center" textRotation="255"/>
    </xf>
    <xf numFmtId="178" fontId="2" fillId="28" borderId="4" xfId="0" applyNumberFormat="1" applyFont="1" applyFill="1" applyBorder="1" applyProtection="1">
      <alignment vertical="center"/>
      <protection locked="0"/>
    </xf>
    <xf numFmtId="178" fontId="2" fillId="0" borderId="4" xfId="0" applyNumberFormat="1" applyFont="1" applyFill="1" applyBorder="1" applyProtection="1">
      <alignment vertical="center"/>
      <protection locked="0"/>
    </xf>
    <xf numFmtId="182" fontId="2" fillId="0" borderId="4" xfId="0" applyNumberFormat="1" applyFont="1" applyBorder="1">
      <alignment vertical="center"/>
    </xf>
    <xf numFmtId="3" fontId="2" fillId="0" borderId="4" xfId="0" applyNumberFormat="1" applyFont="1" applyBorder="1">
      <alignment vertical="center"/>
    </xf>
    <xf numFmtId="4" fontId="2" fillId="0" borderId="4" xfId="0" applyNumberFormat="1" applyFont="1" applyBorder="1">
      <alignment vertical="center"/>
    </xf>
    <xf numFmtId="178" fontId="1" fillId="28" borderId="4" xfId="59" applyNumberFormat="1" applyFont="1" applyFill="1" applyBorder="1" applyAlignment="1">
      <alignment horizontal="center" vertical="center" textRotation="255"/>
    </xf>
    <xf numFmtId="49" fontId="22" fillId="0" borderId="15" xfId="54" applyNumberFormat="1" applyFont="1" applyBorder="1" applyAlignment="1">
      <alignment horizontal="left" vertical="center"/>
    </xf>
    <xf numFmtId="49" fontId="22" fillId="0" borderId="16" xfId="54" applyNumberFormat="1" applyFont="1" applyBorder="1" applyAlignment="1">
      <alignment horizontal="left" vertical="center"/>
    </xf>
    <xf numFmtId="0" fontId="27" fillId="0" borderId="0" xfId="54" applyFont="1" applyBorder="1" applyAlignment="1">
      <alignment horizontal="distributed" vertical="center" indent="5"/>
    </xf>
    <xf numFmtId="0" fontId="25" fillId="0" borderId="0" xfId="54" applyFont="1">
      <alignment vertical="center"/>
    </xf>
    <xf numFmtId="49" fontId="25" fillId="0" borderId="0" xfId="54" applyNumberFormat="1" applyFont="1" applyAlignment="1">
      <alignment horizontal="center" vertical="center"/>
    </xf>
    <xf numFmtId="49" fontId="25" fillId="0" borderId="0" xfId="54" applyNumberFormat="1" applyFont="1">
      <alignment vertical="center"/>
    </xf>
    <xf numFmtId="181" fontId="25" fillId="28" borderId="17" xfId="0" applyNumberFormat="1" applyFont="1" applyFill="1" applyBorder="1" applyAlignment="1">
      <alignment horizontal="center" vertical="center"/>
    </xf>
    <xf numFmtId="49" fontId="25" fillId="28" borderId="4" xfId="0" applyNumberFormat="1" applyFont="1" applyFill="1" applyBorder="1">
      <alignment vertical="center"/>
    </xf>
    <xf numFmtId="181" fontId="25" fillId="26" borderId="17" xfId="0" applyNumberFormat="1" applyFont="1" applyFill="1" applyBorder="1" applyAlignment="1">
      <alignment horizontal="center" vertical="center"/>
    </xf>
    <xf numFmtId="49" fontId="25" fillId="26" borderId="4" xfId="0" applyNumberFormat="1" applyFont="1" applyFill="1" applyBorder="1">
      <alignment vertical="center"/>
    </xf>
    <xf numFmtId="181" fontId="25" fillId="29" borderId="17" xfId="0" applyNumberFormat="1" applyFont="1" applyFill="1" applyBorder="1" applyAlignment="1">
      <alignment horizontal="center" vertical="center"/>
    </xf>
    <xf numFmtId="49" fontId="25" fillId="29" borderId="4" xfId="0" applyNumberFormat="1" applyFont="1" applyFill="1" applyBorder="1">
      <alignment vertical="center"/>
    </xf>
    <xf numFmtId="0" fontId="25" fillId="30" borderId="18" xfId="0" applyNumberFormat="1" applyFont="1" applyFill="1" applyBorder="1">
      <alignment vertical="center"/>
    </xf>
    <xf numFmtId="0" fontId="25" fillId="0" borderId="19" xfId="0" applyNumberFormat="1" applyFont="1" applyFill="1" applyBorder="1">
      <alignment vertical="center"/>
    </xf>
    <xf numFmtId="181" fontId="25" fillId="0" borderId="4" xfId="0" applyNumberFormat="1" applyFont="1" applyFill="1" applyBorder="1" applyAlignment="1">
      <alignment horizontal="center" vertical="center"/>
    </xf>
    <xf numFmtId="49" fontId="25" fillId="0" borderId="4" xfId="0" applyNumberFormat="1" applyFont="1" applyFill="1" applyBorder="1">
      <alignment vertical="center"/>
    </xf>
    <xf numFmtId="0" fontId="25" fillId="30" borderId="19" xfId="54" applyNumberFormat="1" applyFont="1" applyFill="1" applyBorder="1">
      <alignment vertical="center"/>
    </xf>
    <xf numFmtId="181" fontId="25" fillId="0" borderId="4" xfId="54" applyNumberFormat="1" applyFont="1" applyBorder="1" applyAlignment="1">
      <alignment horizontal="center" vertical="center"/>
    </xf>
    <xf numFmtId="49" fontId="25" fillId="0" borderId="4" xfId="54" applyNumberFormat="1" applyFont="1" applyBorder="1">
      <alignment vertical="center"/>
    </xf>
    <xf numFmtId="0" fontId="38" fillId="0" borderId="0" xfId="58" applyFont="1" applyAlignment="1">
      <alignment horizontal="center" vertical="center"/>
    </xf>
    <xf numFmtId="0" fontId="39" fillId="0" borderId="0" xfId="0" applyFont="1">
      <alignment vertical="center"/>
    </xf>
    <xf numFmtId="49" fontId="25" fillId="0" borderId="0" xfId="0" applyNumberFormat="1" applyFont="1" applyAlignment="1">
      <alignment horizontal="center" vertical="center"/>
    </xf>
    <xf numFmtId="49" fontId="25" fillId="0" borderId="0" xfId="0" applyNumberFormat="1" applyFont="1">
      <alignment vertical="center"/>
    </xf>
    <xf numFmtId="0" fontId="24" fillId="0" borderId="4" xfId="0" applyFont="1" applyBorder="1" applyAlignment="1">
      <alignment horizontal="center" vertical="center"/>
    </xf>
    <xf numFmtId="49" fontId="40" fillId="31" borderId="17" xfId="0" applyNumberFormat="1" applyFont="1" applyFill="1" applyBorder="1" applyAlignment="1">
      <alignment horizontal="center" vertical="center"/>
    </xf>
    <xf numFmtId="49" fontId="40" fillId="31" borderId="4" xfId="0" applyNumberFormat="1" applyFont="1" applyFill="1" applyBorder="1" applyAlignment="1">
      <alignment horizontal="center" vertical="center"/>
    </xf>
    <xf numFmtId="0" fontId="25" fillId="28" borderId="20" xfId="0" applyNumberFormat="1" applyFont="1" applyFill="1" applyBorder="1">
      <alignment vertical="center"/>
    </xf>
    <xf numFmtId="0" fontId="25" fillId="26" borderId="20" xfId="0" applyNumberFormat="1" applyFont="1" applyFill="1" applyBorder="1">
      <alignment vertical="center"/>
    </xf>
    <xf numFmtId="0" fontId="25" fillId="29" borderId="20" xfId="0" applyNumberFormat="1" applyFont="1" applyFill="1" applyBorder="1">
      <alignment vertical="center"/>
    </xf>
    <xf numFmtId="0" fontId="25" fillId="32" borderId="4" xfId="0" applyNumberFormat="1" applyFont="1" applyFill="1" applyBorder="1">
      <alignment vertical="center"/>
    </xf>
    <xf numFmtId="181" fontId="25" fillId="32" borderId="17" xfId="0" applyNumberFormat="1" applyFont="1" applyFill="1" applyBorder="1" applyAlignment="1">
      <alignment horizontal="center" vertical="center"/>
    </xf>
    <xf numFmtId="49" fontId="25" fillId="32" borderId="4" xfId="0" applyNumberFormat="1" applyFont="1" applyFill="1" applyBorder="1">
      <alignment vertical="center"/>
    </xf>
    <xf numFmtId="0" fontId="25" fillId="0" borderId="4" xfId="0" applyNumberFormat="1" applyFont="1" applyFill="1" applyBorder="1">
      <alignment vertical="center"/>
    </xf>
    <xf numFmtId="181" fontId="25" fillId="30" borderId="17" xfId="0" applyNumberFormat="1" applyFont="1" applyFill="1" applyBorder="1" applyAlignment="1">
      <alignment horizontal="center" vertical="center"/>
    </xf>
    <xf numFmtId="49" fontId="25" fillId="30" borderId="4" xfId="0" applyNumberFormat="1" applyFont="1" applyFill="1" applyBorder="1">
      <alignment vertical="center"/>
    </xf>
    <xf numFmtId="0" fontId="25" fillId="30" borderId="19" xfId="0" applyNumberFormat="1" applyFont="1" applyFill="1" applyBorder="1">
      <alignment vertical="center"/>
    </xf>
    <xf numFmtId="181" fontId="25" fillId="30" borderId="4" xfId="0" applyNumberFormat="1" applyFont="1" applyFill="1" applyBorder="1" applyAlignment="1">
      <alignment horizontal="center" vertical="center"/>
    </xf>
    <xf numFmtId="0" fontId="25" fillId="0" borderId="21" xfId="54" applyFont="1" applyBorder="1">
      <alignment vertical="center"/>
    </xf>
    <xf numFmtId="49" fontId="25" fillId="0" borderId="22" xfId="54" applyNumberFormat="1" applyFont="1" applyBorder="1" applyAlignment="1">
      <alignment horizontal="center" vertical="center"/>
    </xf>
    <xf numFmtId="49" fontId="25" fillId="0" borderId="22" xfId="54" applyNumberFormat="1" applyFont="1" applyBorder="1">
      <alignment vertical="center"/>
    </xf>
    <xf numFmtId="178" fontId="2" fillId="30" borderId="0" xfId="0" applyNumberFormat="1" applyFont="1" applyFill="1">
      <alignment vertical="center"/>
    </xf>
    <xf numFmtId="178" fontId="0" fillId="28" borderId="4" xfId="0" applyNumberFormat="1" applyFill="1" applyBorder="1" applyAlignment="1">
      <alignment horizontal="center" vertical="center" textRotation="255"/>
    </xf>
    <xf numFmtId="178" fontId="2" fillId="28" borderId="1" xfId="0" applyNumberFormat="1" applyFont="1" applyFill="1" applyBorder="1" applyAlignment="1">
      <alignment horizontal="center" vertical="center" textRotation="255"/>
    </xf>
    <xf numFmtId="178" fontId="2" fillId="30" borderId="4" xfId="0" applyNumberFormat="1" applyFont="1" applyFill="1" applyBorder="1" applyProtection="1">
      <alignment vertical="center"/>
      <protection locked="0"/>
    </xf>
    <xf numFmtId="178" fontId="41" fillId="33" borderId="4" xfId="0" applyNumberFormat="1" applyFont="1" applyFill="1" applyBorder="1" applyAlignment="1">
      <alignment horizontal="center" vertical="center" textRotation="255"/>
    </xf>
    <xf numFmtId="178" fontId="41" fillId="33" borderId="23" xfId="0" applyNumberFormat="1" applyFont="1" applyFill="1" applyBorder="1" applyAlignment="1">
      <alignment horizontal="center" vertical="center" textRotation="255"/>
    </xf>
    <xf numFmtId="178" fontId="42" fillId="33" borderId="4" xfId="0" applyNumberFormat="1" applyFont="1" applyFill="1" applyBorder="1" applyAlignment="1">
      <alignment horizontal="center" vertical="center" textRotation="255"/>
    </xf>
    <xf numFmtId="176" fontId="46" fillId="0" borderId="0" xfId="54" applyNumberFormat="1" applyFont="1" applyAlignment="1">
      <alignment horizontal="center" vertical="center" shrinkToFit="1"/>
    </xf>
    <xf numFmtId="49" fontId="46" fillId="0" borderId="0" xfId="54" applyNumberFormat="1" applyFont="1" applyAlignment="1">
      <alignment vertical="top" shrinkToFit="1"/>
    </xf>
    <xf numFmtId="0" fontId="45" fillId="0" borderId="24" xfId="54" applyFont="1" applyBorder="1" applyAlignment="1">
      <alignment horizontal="center" vertical="center" shrinkToFit="1"/>
    </xf>
    <xf numFmtId="176" fontId="22" fillId="0" borderId="44" xfId="54" applyNumberFormat="1" applyFont="1" applyBorder="1" applyAlignment="1">
      <alignment horizontal="center" vertical="center"/>
    </xf>
    <xf numFmtId="176" fontId="22" fillId="0" borderId="45" xfId="54" applyNumberFormat="1" applyFont="1" applyBorder="1" applyAlignment="1">
      <alignment horizontal="center" vertical="center"/>
    </xf>
    <xf numFmtId="0" fontId="22" fillId="0" borderId="0" xfId="54" applyNumberFormat="1" applyFont="1" applyAlignment="1">
      <alignment horizontal="right" vertical="top"/>
    </xf>
    <xf numFmtId="49" fontId="22" fillId="0" borderId="0" xfId="54" applyNumberFormat="1" applyFont="1" applyAlignment="1">
      <alignment vertical="top"/>
    </xf>
    <xf numFmtId="49" fontId="22" fillId="0" borderId="15" xfId="54" applyNumberFormat="1" applyFont="1" applyBorder="1" applyAlignment="1">
      <alignment vertical="top"/>
    </xf>
    <xf numFmtId="176" fontId="22" fillId="0" borderId="0" xfId="54" applyNumberFormat="1" applyFont="1" applyAlignment="1">
      <alignment horizontal="right" vertical="top"/>
    </xf>
    <xf numFmtId="49" fontId="22" fillId="0" borderId="16" xfId="54" applyNumberFormat="1" applyFont="1" applyBorder="1" applyAlignment="1">
      <alignment vertical="top"/>
    </xf>
    <xf numFmtId="49" fontId="22" fillId="0" borderId="46" xfId="54" applyNumberFormat="1" applyFont="1" applyBorder="1" applyAlignment="1">
      <alignment vertical="top"/>
    </xf>
    <xf numFmtId="49" fontId="22" fillId="0" borderId="0" xfId="54" applyNumberFormat="1" applyFont="1" applyBorder="1" applyAlignment="1">
      <alignment vertical="top"/>
    </xf>
    <xf numFmtId="49" fontId="22" fillId="0" borderId="15" xfId="0" applyNumberFormat="1" applyFont="1" applyBorder="1" applyAlignment="1">
      <alignment vertical="top"/>
    </xf>
    <xf numFmtId="49" fontId="22" fillId="0" borderId="16" xfId="0" applyNumberFormat="1" applyFont="1" applyBorder="1" applyAlignment="1">
      <alignment vertical="top"/>
    </xf>
    <xf numFmtId="0" fontId="22" fillId="0" borderId="0" xfId="54" applyNumberFormat="1" applyFont="1" applyBorder="1" applyAlignment="1">
      <alignment horizontal="right" vertical="top"/>
    </xf>
    <xf numFmtId="49" fontId="4" fillId="0" borderId="0" xfId="54" applyNumberFormat="1" applyFont="1" applyAlignment="1">
      <alignment vertical="top"/>
    </xf>
    <xf numFmtId="0" fontId="46" fillId="0" borderId="0" xfId="54" applyFont="1" applyAlignment="1">
      <alignment vertical="center"/>
    </xf>
    <xf numFmtId="0" fontId="28" fillId="0" borderId="0" xfId="54" applyFont="1" applyBorder="1" applyAlignment="1">
      <alignment horizontal="center" vertical="center"/>
    </xf>
    <xf numFmtId="49" fontId="44" fillId="0" borderId="0" xfId="54" applyNumberFormat="1" applyFont="1" applyAlignment="1">
      <alignment vertical="top"/>
    </xf>
    <xf numFmtId="0" fontId="27" fillId="0" borderId="0" xfId="54" applyFont="1" applyBorder="1" applyAlignment="1">
      <alignment horizontal="center" vertical="center"/>
    </xf>
    <xf numFmtId="0" fontId="48" fillId="0" borderId="0" xfId="54" applyNumberFormat="1" applyFont="1" applyFill="1" applyAlignment="1">
      <alignment horizontal="right" vertical="center"/>
    </xf>
    <xf numFmtId="49" fontId="12" fillId="0" borderId="0" xfId="54" applyNumberFormat="1" applyFont="1" applyFill="1" applyAlignment="1">
      <alignment vertical="top"/>
    </xf>
    <xf numFmtId="0" fontId="22" fillId="0" borderId="0" xfId="54" applyFont="1" applyBorder="1" applyAlignment="1">
      <alignment vertical="center"/>
    </xf>
    <xf numFmtId="0" fontId="22" fillId="0" borderId="0" xfId="54" applyFont="1" applyBorder="1" applyAlignment="1">
      <alignment horizontal="center" vertical="center"/>
    </xf>
    <xf numFmtId="176" fontId="22" fillId="0" borderId="0" xfId="54" applyNumberFormat="1" applyFont="1" applyBorder="1" applyAlignment="1">
      <alignment horizontal="center" vertical="center"/>
    </xf>
    <xf numFmtId="49" fontId="48" fillId="0" borderId="0" xfId="54" applyNumberFormat="1" applyFont="1" applyAlignment="1">
      <alignment horizontal="center" vertical="center"/>
    </xf>
    <xf numFmtId="0" fontId="48" fillId="30" borderId="0" xfId="54" applyFont="1" applyFill="1" applyBorder="1" applyAlignment="1" applyProtection="1">
      <alignment horizontal="center" vertical="center"/>
      <protection locked="0"/>
    </xf>
    <xf numFmtId="0" fontId="48" fillId="0" borderId="0" xfId="54" applyFont="1" applyAlignment="1">
      <alignment horizontal="center" vertical="center"/>
    </xf>
    <xf numFmtId="0" fontId="48" fillId="0" borderId="0" xfId="54" applyFont="1" applyBorder="1" applyAlignment="1">
      <alignment horizontal="center" vertical="center"/>
    </xf>
    <xf numFmtId="49" fontId="48" fillId="0" borderId="0" xfId="54" applyNumberFormat="1" applyFont="1" applyFill="1" applyAlignment="1">
      <alignment horizontal="center" vertical="center"/>
    </xf>
    <xf numFmtId="176" fontId="48" fillId="0" borderId="0" xfId="54" applyNumberFormat="1" applyFont="1" applyBorder="1" applyAlignment="1">
      <alignment horizontal="center" vertical="center"/>
    </xf>
    <xf numFmtId="0" fontId="4" fillId="0" borderId="0" xfId="54" applyNumberFormat="1" applyFont="1" applyAlignment="1">
      <alignment horizontal="right" vertical="top"/>
    </xf>
    <xf numFmtId="0" fontId="44" fillId="0" borderId="0" xfId="54" applyNumberFormat="1" applyFont="1" applyAlignment="1">
      <alignment horizontal="right" vertical="top"/>
    </xf>
    <xf numFmtId="49" fontId="4" fillId="0" borderId="0" xfId="54" applyNumberFormat="1" applyFont="1">
      <alignment vertical="center"/>
    </xf>
    <xf numFmtId="49" fontId="44" fillId="0" borderId="0" xfId="54" applyNumberFormat="1" applyFont="1" applyAlignment="1"/>
    <xf numFmtId="49" fontId="46" fillId="0" borderId="0" xfId="54" applyNumberFormat="1" applyFont="1" applyAlignment="1"/>
    <xf numFmtId="49" fontId="4" fillId="0" borderId="0" xfId="54" applyNumberFormat="1" applyFont="1" applyAlignment="1"/>
    <xf numFmtId="0" fontId="4" fillId="0" borderId="0" xfId="54" applyNumberFormat="1" applyFont="1" applyAlignment="1">
      <alignment horizontal="right" vertical="center"/>
    </xf>
    <xf numFmtId="49" fontId="4" fillId="0" borderId="0" xfId="54" applyNumberFormat="1" applyFont="1" applyBorder="1">
      <alignment vertical="center"/>
    </xf>
    <xf numFmtId="49" fontId="4" fillId="0" borderId="0" xfId="54" applyNumberFormat="1" applyFont="1" applyAlignment="1">
      <alignment vertical="center" shrinkToFit="1"/>
    </xf>
    <xf numFmtId="49" fontId="4" fillId="0" borderId="4" xfId="54" applyNumberFormat="1" applyFont="1" applyBorder="1" applyAlignment="1">
      <alignment vertical="top"/>
    </xf>
    <xf numFmtId="49" fontId="4" fillId="0" borderId="4" xfId="54" applyNumberFormat="1" applyFont="1" applyBorder="1">
      <alignment vertical="center"/>
    </xf>
    <xf numFmtId="49" fontId="4" fillId="0" borderId="53" xfId="54" applyNumberFormat="1" applyFont="1" applyBorder="1">
      <alignment vertical="center"/>
    </xf>
    <xf numFmtId="49" fontId="4" fillId="0" borderId="54" xfId="54" applyNumberFormat="1" applyFont="1" applyBorder="1">
      <alignment vertical="center"/>
    </xf>
    <xf numFmtId="49" fontId="4" fillId="0" borderId="55" xfId="54" applyNumberFormat="1" applyFont="1" applyBorder="1">
      <alignment vertical="center"/>
    </xf>
    <xf numFmtId="49" fontId="4" fillId="0" borderId="2" xfId="54" applyNumberFormat="1" applyFont="1" applyBorder="1">
      <alignment vertical="center"/>
    </xf>
    <xf numFmtId="49" fontId="4" fillId="0" borderId="56" xfId="54" applyNumberFormat="1" applyFont="1" applyBorder="1">
      <alignment vertical="center"/>
    </xf>
    <xf numFmtId="49" fontId="4" fillId="0" borderId="57" xfId="54" applyNumberFormat="1" applyFont="1" applyBorder="1">
      <alignment vertical="center"/>
    </xf>
    <xf numFmtId="49" fontId="4" fillId="0" borderId="58" xfId="54" applyNumberFormat="1" applyFont="1" applyBorder="1">
      <alignment vertical="center"/>
    </xf>
    <xf numFmtId="49" fontId="4" fillId="0" borderId="59" xfId="54" applyNumberFormat="1" applyFont="1" applyBorder="1">
      <alignment vertical="center"/>
    </xf>
    <xf numFmtId="0" fontId="1" fillId="0" borderId="0" xfId="54" applyNumberFormat="1" applyFont="1" applyBorder="1" applyAlignment="1">
      <alignment horizontal="center" vertical="center"/>
    </xf>
    <xf numFmtId="0" fontId="1" fillId="0" borderId="0" xfId="54" applyNumberFormat="1" applyFont="1" applyBorder="1" applyAlignment="1">
      <alignment horizontal="distributed" vertical="center"/>
    </xf>
    <xf numFmtId="49" fontId="1" fillId="0" borderId="0" xfId="54" applyNumberFormat="1" applyFont="1">
      <alignment vertical="center"/>
    </xf>
    <xf numFmtId="49" fontId="4" fillId="0" borderId="60" xfId="54" applyNumberFormat="1" applyFont="1" applyBorder="1" applyAlignment="1">
      <alignment vertical="center"/>
    </xf>
    <xf numFmtId="49" fontId="4" fillId="0" borderId="61" xfId="54" applyNumberFormat="1" applyFont="1" applyBorder="1" applyAlignment="1">
      <alignment vertical="center"/>
    </xf>
    <xf numFmtId="49" fontId="4" fillId="0" borderId="62" xfId="54" applyNumberFormat="1" applyFont="1" applyBorder="1" applyAlignment="1">
      <alignment vertical="center"/>
    </xf>
    <xf numFmtId="49" fontId="4" fillId="0" borderId="63" xfId="54" applyNumberFormat="1" applyFont="1" applyBorder="1" applyAlignment="1">
      <alignment vertical="center"/>
    </xf>
    <xf numFmtId="49" fontId="4" fillId="0" borderId="64" xfId="54" applyNumberFormat="1" applyFont="1" applyBorder="1" applyAlignment="1">
      <alignment vertical="center"/>
    </xf>
    <xf numFmtId="49" fontId="4" fillId="0" borderId="65" xfId="54" applyNumberFormat="1" applyFont="1" applyBorder="1" applyAlignment="1">
      <alignment vertical="center"/>
    </xf>
    <xf numFmtId="0" fontId="28" fillId="0" borderId="0" xfId="54" applyFont="1" applyBorder="1" applyAlignment="1">
      <alignment horizontal="distributed" vertical="center" indent="5"/>
    </xf>
    <xf numFmtId="0" fontId="4" fillId="0" borderId="4" xfId="54" applyNumberFormat="1" applyFont="1" applyBorder="1" applyAlignment="1" applyProtection="1">
      <alignment vertical="top"/>
      <protection locked="0"/>
    </xf>
    <xf numFmtId="49" fontId="4" fillId="0" borderId="0" xfId="54" applyNumberFormat="1" applyFont="1" applyAlignment="1">
      <alignment horizontal="center" vertical="top"/>
    </xf>
    <xf numFmtId="49" fontId="4" fillId="0" borderId="0" xfId="54" applyNumberFormat="1" applyFont="1" applyAlignment="1">
      <alignment horizontal="center" vertical="center"/>
    </xf>
    <xf numFmtId="49" fontId="22" fillId="0" borderId="0" xfId="54" applyNumberFormat="1" applyFont="1" applyAlignment="1">
      <alignment horizontal="center" vertical="center"/>
    </xf>
    <xf numFmtId="0" fontId="22" fillId="0" borderId="0" xfId="54" applyNumberFormat="1" applyFont="1" applyBorder="1" applyAlignment="1">
      <alignment vertical="top"/>
    </xf>
    <xf numFmtId="0" fontId="22" fillId="0" borderId="0" xfId="54" applyNumberFormat="1" applyFont="1" applyBorder="1" applyAlignment="1">
      <alignment horizontal="center" vertical="center"/>
    </xf>
    <xf numFmtId="0" fontId="22" fillId="0" borderId="0" xfId="54" applyNumberFormat="1" applyFont="1" applyAlignment="1">
      <alignment vertical="top"/>
    </xf>
    <xf numFmtId="0" fontId="22" fillId="0" borderId="0" xfId="54" applyNumberFormat="1" applyFont="1" applyAlignment="1">
      <alignment horizontal="center" vertical="center"/>
    </xf>
    <xf numFmtId="49" fontId="22" fillId="0" borderId="46" xfId="0" applyNumberFormat="1" applyFont="1" applyBorder="1" applyAlignment="1">
      <alignment vertical="top"/>
    </xf>
    <xf numFmtId="0" fontId="4" fillId="0" borderId="0" xfId="54" applyNumberFormat="1" applyFont="1" applyAlignment="1">
      <alignment vertical="center" shrinkToFit="1"/>
    </xf>
    <xf numFmtId="49" fontId="4" fillId="0" borderId="0" xfId="54" applyNumberFormat="1" applyFont="1" applyAlignment="1">
      <alignment horizontal="right" vertical="center" shrinkToFit="1"/>
    </xf>
    <xf numFmtId="0" fontId="4" fillId="0" borderId="0" xfId="54" applyNumberFormat="1" applyFont="1" applyAlignment="1">
      <alignment horizontal="left" vertical="center" shrinkToFit="1"/>
    </xf>
    <xf numFmtId="0" fontId="4" fillId="0" borderId="0" xfId="54" applyNumberFormat="1" applyFont="1" applyAlignment="1">
      <alignment horizontal="right" vertical="center" shrinkToFit="1"/>
    </xf>
    <xf numFmtId="182" fontId="22" fillId="0" borderId="0" xfId="54" applyNumberFormat="1" applyFont="1" applyBorder="1" applyAlignment="1">
      <alignment horizontal="center" vertical="center"/>
    </xf>
    <xf numFmtId="182" fontId="22" fillId="0" borderId="4" xfId="54" applyNumberFormat="1" applyFont="1" applyBorder="1" applyAlignment="1">
      <alignment horizontal="center" vertical="center"/>
    </xf>
    <xf numFmtId="182" fontId="49" fillId="0" borderId="4" xfId="54" applyNumberFormat="1" applyFont="1" applyFill="1" applyBorder="1" applyAlignment="1">
      <alignment horizontal="center" vertical="center"/>
    </xf>
    <xf numFmtId="0" fontId="4" fillId="0" borderId="0" xfId="54" applyNumberFormat="1" applyFont="1" applyAlignment="1">
      <alignment vertical="top"/>
    </xf>
    <xf numFmtId="0" fontId="44" fillId="0" borderId="0" xfId="54" applyNumberFormat="1" applyFont="1" applyAlignment="1">
      <alignment vertical="top"/>
    </xf>
    <xf numFmtId="0" fontId="4" fillId="0" borderId="0" xfId="54" applyNumberFormat="1" applyFont="1">
      <alignment vertical="center"/>
    </xf>
    <xf numFmtId="0" fontId="44" fillId="0" borderId="0" xfId="54" applyNumberFormat="1" applyFont="1">
      <alignment vertical="center"/>
    </xf>
    <xf numFmtId="49" fontId="22" fillId="0" borderId="0" xfId="54" applyNumberFormat="1" applyFont="1" applyAlignment="1">
      <alignment horizontal="center" vertical="top"/>
    </xf>
    <xf numFmtId="0" fontId="4" fillId="0" borderId="0" xfId="54" applyNumberFormat="1" applyFont="1" applyAlignment="1">
      <alignment vertical="center"/>
    </xf>
    <xf numFmtId="49" fontId="22" fillId="0" borderId="1" xfId="54" applyNumberFormat="1" applyFont="1" applyBorder="1" applyAlignment="1">
      <alignment vertical="top"/>
    </xf>
    <xf numFmtId="49" fontId="22" fillId="0" borderId="66" xfId="54" applyNumberFormat="1" applyFont="1" applyBorder="1" applyAlignment="1">
      <alignment vertical="top"/>
    </xf>
    <xf numFmtId="49" fontId="44" fillId="0" borderId="66" xfId="54" applyNumberFormat="1" applyFont="1" applyBorder="1" applyAlignment="1">
      <alignment vertical="top"/>
    </xf>
    <xf numFmtId="49" fontId="22" fillId="0" borderId="23" xfId="54" applyNumberFormat="1" applyFont="1" applyBorder="1" applyAlignment="1">
      <alignment vertical="top"/>
    </xf>
    <xf numFmtId="0" fontId="28" fillId="36" borderId="4" xfId="54" applyNumberFormat="1" applyFont="1" applyFill="1" applyBorder="1" applyAlignment="1">
      <alignment horizontal="left" vertical="top"/>
    </xf>
    <xf numFmtId="49" fontId="43" fillId="0" borderId="0" xfId="54" applyNumberFormat="1" applyFont="1" applyFill="1" applyBorder="1" applyAlignment="1">
      <alignment horizontal="center" vertical="center" shrinkToFit="1"/>
    </xf>
    <xf numFmtId="49" fontId="43" fillId="0" borderId="0" xfId="54" applyNumberFormat="1" applyFont="1" applyFill="1" applyBorder="1" applyAlignment="1">
      <alignment vertical="center" shrinkToFit="1"/>
    </xf>
    <xf numFmtId="49" fontId="43" fillId="0" borderId="0" xfId="54" applyNumberFormat="1" applyFont="1" applyFill="1" applyBorder="1" applyAlignment="1">
      <alignment vertical="center"/>
    </xf>
    <xf numFmtId="0" fontId="50" fillId="0" borderId="0" xfId="54" applyNumberFormat="1" applyFont="1" applyFill="1" applyBorder="1" applyAlignment="1">
      <alignment horizontal="center" vertical="center"/>
    </xf>
    <xf numFmtId="0" fontId="45" fillId="0" borderId="0" xfId="57" applyFont="1" applyFill="1" applyBorder="1" applyAlignment="1" applyProtection="1">
      <alignment horizontal="left" vertical="center" shrinkToFit="1"/>
      <protection locked="0"/>
    </xf>
    <xf numFmtId="0" fontId="43" fillId="0" borderId="0" xfId="57" applyFont="1" applyFill="1" applyBorder="1" applyAlignment="1">
      <alignment horizontal="center" vertical="center" shrinkToFit="1"/>
    </xf>
    <xf numFmtId="182" fontId="43" fillId="0" borderId="0" xfId="54" applyNumberFormat="1" applyFont="1" applyFill="1" applyBorder="1" applyAlignment="1" applyProtection="1">
      <alignment horizontal="center" vertical="center" shrinkToFit="1"/>
      <protection locked="0"/>
    </xf>
    <xf numFmtId="0" fontId="43" fillId="0" borderId="0" xfId="54" applyNumberFormat="1" applyFont="1" applyFill="1" applyBorder="1" applyAlignment="1">
      <alignment horizontal="center" vertical="center"/>
    </xf>
    <xf numFmtId="182" fontId="47" fillId="0" borderId="0" xfId="54" applyNumberFormat="1" applyFont="1" applyFill="1" applyBorder="1" applyAlignment="1">
      <alignment horizontal="center" vertical="center"/>
    </xf>
    <xf numFmtId="0" fontId="43" fillId="0" borderId="0" xfId="54" applyNumberFormat="1" applyFont="1" applyFill="1" applyBorder="1" applyAlignment="1" applyProtection="1">
      <alignment horizontal="center" vertical="center" shrinkToFit="1"/>
      <protection locked="0"/>
    </xf>
    <xf numFmtId="186" fontId="43" fillId="0" borderId="0" xfId="54" applyNumberFormat="1" applyFont="1" applyFill="1" applyBorder="1" applyAlignment="1" applyProtection="1">
      <alignment horizontal="center" vertical="center" shrinkToFit="1"/>
      <protection locked="0"/>
    </xf>
    <xf numFmtId="0" fontId="47" fillId="0" borderId="0" xfId="54" applyNumberFormat="1" applyFont="1" applyFill="1" applyBorder="1" applyAlignment="1">
      <alignment horizontal="center" vertical="center" shrinkToFit="1"/>
    </xf>
    <xf numFmtId="49" fontId="47" fillId="0" borderId="0" xfId="54" applyNumberFormat="1" applyFont="1" applyFill="1" applyBorder="1" applyAlignment="1">
      <alignment horizontal="center" vertical="center" shrinkToFit="1"/>
    </xf>
    <xf numFmtId="176" fontId="43" fillId="0" borderId="0" xfId="54" applyNumberFormat="1" applyFont="1" applyFill="1" applyBorder="1" applyAlignment="1">
      <alignment horizontal="center" vertical="center" shrinkToFit="1"/>
    </xf>
    <xf numFmtId="185" fontId="43" fillId="0" borderId="0" xfId="54" applyNumberFormat="1" applyFont="1" applyFill="1" applyBorder="1" applyAlignment="1">
      <alignment horizontal="center" vertical="center" shrinkToFit="1"/>
    </xf>
    <xf numFmtId="49" fontId="46" fillId="0" borderId="0" xfId="54" applyNumberFormat="1" applyFont="1" applyFill="1" applyAlignment="1">
      <alignment vertical="center" shrinkToFit="1"/>
    </xf>
    <xf numFmtId="0" fontId="45" fillId="0" borderId="0" xfId="54" applyFont="1" applyFill="1" applyBorder="1" applyAlignment="1">
      <alignment horizontal="left" vertical="center" shrinkToFit="1"/>
    </xf>
    <xf numFmtId="176" fontId="48" fillId="0" borderId="0" xfId="54" applyNumberFormat="1" applyFont="1" applyFill="1" applyBorder="1" applyAlignment="1">
      <alignment horizontal="right" vertical="center" shrinkToFit="1"/>
    </xf>
    <xf numFmtId="49" fontId="22" fillId="0" borderId="69" xfId="54" applyNumberFormat="1" applyFont="1" applyBorder="1" applyAlignment="1">
      <alignment vertical="top"/>
    </xf>
    <xf numFmtId="0" fontId="48" fillId="0" borderId="72" xfId="54" applyFont="1" applyFill="1" applyBorder="1" applyAlignment="1" applyProtection="1">
      <alignment horizontal="center" vertical="center"/>
      <protection locked="0"/>
    </xf>
    <xf numFmtId="0" fontId="28" fillId="0" borderId="107" xfId="54" applyNumberFormat="1" applyFont="1" applyBorder="1" applyAlignment="1">
      <alignment horizontal="center" vertical="center"/>
    </xf>
    <xf numFmtId="2" fontId="22" fillId="0" borderId="0" xfId="54" applyNumberFormat="1" applyFont="1" applyAlignment="1">
      <alignment horizontal="right" vertical="top"/>
    </xf>
    <xf numFmtId="0" fontId="28" fillId="0" borderId="0" xfId="54" applyFont="1" applyFill="1" applyBorder="1" applyAlignment="1">
      <alignment horizontal="center" vertical="center"/>
    </xf>
    <xf numFmtId="0" fontId="48" fillId="0" borderId="0" xfId="54" applyFont="1" applyFill="1" applyBorder="1" applyAlignment="1">
      <alignment horizontal="center" vertical="center"/>
    </xf>
    <xf numFmtId="0" fontId="43" fillId="0" borderId="0" xfId="57" applyFont="1" applyFill="1" applyBorder="1" applyAlignment="1" applyProtection="1">
      <alignment horizontal="left" vertical="center" shrinkToFit="1"/>
      <protection locked="0"/>
    </xf>
    <xf numFmtId="182" fontId="43" fillId="0" borderId="0" xfId="54" applyNumberFormat="1" applyFont="1" applyFill="1" applyBorder="1" applyAlignment="1" applyProtection="1">
      <alignment horizontal="center" vertical="center"/>
      <protection locked="0"/>
    </xf>
    <xf numFmtId="186" fontId="43" fillId="0" borderId="0" xfId="54" applyNumberFormat="1" applyFont="1" applyFill="1" applyBorder="1" applyAlignment="1">
      <alignment horizontal="center" vertical="center" shrinkToFit="1"/>
    </xf>
    <xf numFmtId="0" fontId="43" fillId="0" borderId="0" xfId="54" applyNumberFormat="1" applyFont="1" applyFill="1" applyBorder="1" applyAlignment="1">
      <alignment horizontal="center" vertical="center" shrinkToFit="1"/>
    </xf>
    <xf numFmtId="176" fontId="54" fillId="0" borderId="0" xfId="54" applyNumberFormat="1" applyFont="1" applyFill="1" applyBorder="1" applyAlignment="1">
      <alignment horizontal="center" vertical="center" shrinkToFit="1"/>
    </xf>
    <xf numFmtId="49" fontId="43" fillId="0" borderId="0" xfId="54" applyNumberFormat="1" applyFont="1" applyFill="1" applyBorder="1" applyAlignment="1" applyProtection="1">
      <alignment horizontal="center" vertical="center" shrinkToFit="1"/>
      <protection locked="0"/>
    </xf>
    <xf numFmtId="49" fontId="46" fillId="0" borderId="0" xfId="54" applyNumberFormat="1" applyFont="1" applyFill="1" applyBorder="1" applyAlignment="1">
      <alignment vertical="top" shrinkToFit="1"/>
    </xf>
    <xf numFmtId="49" fontId="46" fillId="0" borderId="0" xfId="54" applyNumberFormat="1" applyFont="1" applyFill="1" applyAlignment="1">
      <alignment vertical="top" shrinkToFit="1"/>
    </xf>
    <xf numFmtId="0" fontId="45" fillId="0" borderId="0" xfId="54" applyFont="1" applyFill="1" applyBorder="1" applyAlignment="1">
      <alignment horizontal="left" vertical="center" indent="1" shrinkToFit="1"/>
    </xf>
    <xf numFmtId="49" fontId="4" fillId="0" borderId="0" xfId="54" applyNumberFormat="1" applyFont="1" applyFill="1" applyAlignment="1">
      <alignment vertical="center" shrinkToFit="1"/>
    </xf>
    <xf numFmtId="0" fontId="4" fillId="0" borderId="0" xfId="54" applyNumberFormat="1" applyFont="1" applyFill="1" applyAlignment="1">
      <alignment vertical="center" shrinkToFit="1"/>
    </xf>
    <xf numFmtId="0" fontId="4" fillId="0" borderId="0" xfId="54" applyNumberFormat="1" applyFont="1" applyFill="1" applyAlignment="1">
      <alignment horizontal="right" vertical="center" shrinkToFit="1"/>
    </xf>
    <xf numFmtId="49" fontId="4" fillId="0" borderId="0" xfId="54" applyNumberFormat="1" applyFont="1" applyFill="1" applyAlignment="1">
      <alignment horizontal="right" vertical="center" shrinkToFit="1"/>
    </xf>
    <xf numFmtId="0" fontId="4" fillId="0" borderId="0" xfId="54" applyNumberFormat="1" applyFont="1" applyFill="1" applyAlignment="1">
      <alignment vertical="center"/>
    </xf>
    <xf numFmtId="0" fontId="28" fillId="0" borderId="136" xfId="54" applyFont="1" applyBorder="1" applyAlignment="1">
      <alignment horizontal="center" vertical="center"/>
    </xf>
    <xf numFmtId="49" fontId="63" fillId="0" borderId="136" xfId="54" applyNumberFormat="1" applyFont="1" applyBorder="1" applyAlignment="1">
      <alignment horizontal="center" vertical="center"/>
    </xf>
    <xf numFmtId="176" fontId="59" fillId="0" borderId="0" xfId="54" applyNumberFormat="1" applyFont="1" applyAlignment="1">
      <alignment horizontal="center" vertical="center" shrinkToFit="1"/>
    </xf>
    <xf numFmtId="0" fontId="64" fillId="0" borderId="24" xfId="54" applyFont="1" applyBorder="1" applyAlignment="1">
      <alignment horizontal="center" vertical="center" shrinkToFit="1"/>
    </xf>
    <xf numFmtId="49" fontId="59" fillId="0" borderId="0" xfId="54" applyNumberFormat="1" applyFont="1" applyAlignment="1">
      <alignment vertical="center" shrinkToFit="1"/>
    </xf>
    <xf numFmtId="0" fontId="59" fillId="0" borderId="0" xfId="54" applyNumberFormat="1" applyFont="1" applyAlignment="1">
      <alignment vertical="center" shrinkToFit="1"/>
    </xf>
    <xf numFmtId="0" fontId="59" fillId="0" borderId="0" xfId="54" applyNumberFormat="1" applyFont="1" applyAlignment="1">
      <alignment vertical="center"/>
    </xf>
    <xf numFmtId="0" fontId="60" fillId="46" borderId="4" xfId="54" applyNumberFormat="1" applyFont="1" applyFill="1" applyBorder="1" applyAlignment="1" applyProtection="1">
      <alignment horizontal="left" vertical="center" shrinkToFit="1"/>
      <protection locked="0"/>
    </xf>
    <xf numFmtId="49" fontId="4" fillId="0" borderId="0" xfId="55" applyNumberFormat="1" applyFont="1" applyAlignment="1">
      <alignment vertical="top"/>
    </xf>
    <xf numFmtId="49" fontId="43" fillId="0" borderId="0" xfId="55" applyNumberFormat="1" applyFont="1" applyFill="1" applyBorder="1" applyAlignment="1">
      <alignment horizontal="center" vertical="center" shrinkToFit="1"/>
    </xf>
    <xf numFmtId="49" fontId="58" fillId="0" borderId="0" xfId="55" applyNumberFormat="1" applyFont="1" applyFill="1" applyBorder="1" applyAlignment="1">
      <alignment horizontal="center" vertical="center" shrinkToFit="1"/>
    </xf>
    <xf numFmtId="176" fontId="57" fillId="0" borderId="44" xfId="55" applyNumberFormat="1" applyFont="1" applyBorder="1" applyAlignment="1">
      <alignment horizontal="center" vertical="center"/>
    </xf>
    <xf numFmtId="49" fontId="57" fillId="0" borderId="15" xfId="55" applyNumberFormat="1" applyFont="1" applyBorder="1" applyAlignment="1">
      <alignment horizontal="left" vertical="center"/>
    </xf>
    <xf numFmtId="0" fontId="4" fillId="0" borderId="0" xfId="55" applyNumberFormat="1" applyFont="1" applyAlignment="1">
      <alignment vertical="top"/>
    </xf>
    <xf numFmtId="0" fontId="22" fillId="0" borderId="0" xfId="55" applyNumberFormat="1" applyFont="1" applyAlignment="1">
      <alignment vertical="top"/>
    </xf>
    <xf numFmtId="176" fontId="57" fillId="0" borderId="45" xfId="55" applyNumberFormat="1" applyFont="1" applyBorder="1" applyAlignment="1">
      <alignment horizontal="center" vertical="center"/>
    </xf>
    <xf numFmtId="49" fontId="57" fillId="0" borderId="16" xfId="55" applyNumberFormat="1" applyFont="1" applyBorder="1" applyAlignment="1">
      <alignment horizontal="left" vertical="center"/>
    </xf>
    <xf numFmtId="49" fontId="43" fillId="0" borderId="0" xfId="55" applyNumberFormat="1" applyFont="1" applyFill="1" applyBorder="1" applyAlignment="1">
      <alignment vertical="center" shrinkToFit="1"/>
    </xf>
    <xf numFmtId="49" fontId="58" fillId="0" borderId="0" xfId="55" applyNumberFormat="1" applyFont="1" applyFill="1" applyBorder="1" applyAlignment="1">
      <alignment vertical="center" shrinkToFit="1"/>
    </xf>
    <xf numFmtId="49" fontId="47" fillId="0" borderId="0" xfId="55" applyNumberFormat="1" applyFont="1" applyFill="1" applyBorder="1" applyAlignment="1">
      <alignment horizontal="center" vertical="center" shrinkToFit="1"/>
    </xf>
    <xf numFmtId="49" fontId="67" fillId="0" borderId="0" xfId="55" applyNumberFormat="1" applyFont="1" applyFill="1" applyBorder="1" applyAlignment="1">
      <alignment horizontal="center" vertical="center" shrinkToFit="1"/>
    </xf>
    <xf numFmtId="49" fontId="57" fillId="0" borderId="69" xfId="55" applyNumberFormat="1" applyFont="1" applyBorder="1" applyAlignment="1">
      <alignment vertical="top"/>
    </xf>
    <xf numFmtId="49" fontId="57" fillId="0" borderId="46" xfId="55" applyNumberFormat="1" applyFont="1" applyBorder="1" applyAlignment="1">
      <alignment vertical="top"/>
    </xf>
    <xf numFmtId="0" fontId="4" fillId="30" borderId="144" xfId="55" applyNumberFormat="1" applyFont="1" applyFill="1" applyBorder="1" applyAlignment="1">
      <alignment vertical="top"/>
    </xf>
    <xf numFmtId="0" fontId="57" fillId="0" borderId="0" xfId="55" applyNumberFormat="1" applyFont="1" applyAlignment="1">
      <alignment horizontal="right" vertical="top"/>
    </xf>
    <xf numFmtId="49" fontId="57" fillId="0" borderId="0" xfId="55" applyNumberFormat="1" applyFont="1" applyAlignment="1">
      <alignment vertical="top"/>
    </xf>
    <xf numFmtId="49" fontId="22" fillId="0" borderId="0" xfId="55" applyNumberFormat="1" applyFont="1" applyAlignment="1">
      <alignment vertical="top"/>
    </xf>
    <xf numFmtId="49" fontId="60" fillId="30" borderId="37" xfId="54" applyNumberFormat="1" applyFont="1" applyFill="1" applyBorder="1" applyAlignment="1">
      <alignment horizontal="left" vertical="center" shrinkToFit="1"/>
    </xf>
    <xf numFmtId="185" fontId="68" fillId="0" borderId="4" xfId="63" applyNumberFormat="1" applyFont="1" applyBorder="1" applyAlignment="1">
      <alignment horizontal="center" vertical="top"/>
    </xf>
    <xf numFmtId="0" fontId="57" fillId="0" borderId="4" xfId="55" applyNumberFormat="1" applyFont="1" applyBorder="1" applyAlignment="1">
      <alignment horizontal="center" vertical="top"/>
    </xf>
    <xf numFmtId="185" fontId="57" fillId="0" borderId="4" xfId="55" applyNumberFormat="1" applyFont="1" applyBorder="1" applyAlignment="1">
      <alignment horizontal="center" vertical="top"/>
    </xf>
    <xf numFmtId="0" fontId="70" fillId="30" borderId="87" xfId="54" applyFont="1" applyFill="1" applyBorder="1" applyAlignment="1">
      <alignment vertical="center" textRotation="255" wrapText="1"/>
    </xf>
    <xf numFmtId="0" fontId="70" fillId="30" borderId="50" xfId="54" applyFont="1" applyFill="1" applyBorder="1" applyAlignment="1">
      <alignment vertical="center" textRotation="255" wrapText="1"/>
    </xf>
    <xf numFmtId="49" fontId="58" fillId="40" borderId="76" xfId="54" applyNumberFormat="1" applyFont="1" applyFill="1" applyBorder="1" applyAlignment="1">
      <alignment vertical="top" wrapText="1" shrinkToFit="1"/>
    </xf>
    <xf numFmtId="49" fontId="58" fillId="40" borderId="76" xfId="54" applyNumberFormat="1" applyFont="1" applyFill="1" applyBorder="1" applyAlignment="1">
      <alignment horizontal="center" vertical="center" shrinkToFit="1"/>
    </xf>
    <xf numFmtId="49" fontId="58" fillId="40" borderId="76" xfId="54" applyNumberFormat="1" applyFont="1" applyFill="1" applyBorder="1" applyAlignment="1">
      <alignment vertical="center" shrinkToFit="1"/>
    </xf>
    <xf numFmtId="0" fontId="67" fillId="40" borderId="140" xfId="54" applyNumberFormat="1" applyFont="1" applyFill="1" applyBorder="1" applyAlignment="1">
      <alignment horizontal="center" vertical="center" shrinkToFit="1"/>
    </xf>
    <xf numFmtId="0" fontId="64" fillId="41" borderId="60" xfId="57" applyNumberFormat="1" applyFont="1" applyFill="1" applyBorder="1" applyAlignment="1" applyProtection="1">
      <alignment horizontal="center" vertical="center" shrinkToFit="1"/>
    </xf>
    <xf numFmtId="0" fontId="60" fillId="30" borderId="149" xfId="57" applyFont="1" applyFill="1" applyBorder="1" applyAlignment="1">
      <alignment horizontal="center" vertical="center" shrinkToFit="1"/>
    </xf>
    <xf numFmtId="176" fontId="73" fillId="0" borderId="144" xfId="54" applyNumberFormat="1" applyFont="1" applyBorder="1" applyAlignment="1">
      <alignment horizontal="center" vertical="center" shrinkToFit="1"/>
    </xf>
    <xf numFmtId="0" fontId="67" fillId="46" borderId="71" xfId="54" applyFont="1" applyFill="1" applyBorder="1" applyAlignment="1">
      <alignment horizontal="left" vertical="center"/>
    </xf>
    <xf numFmtId="0" fontId="67" fillId="0" borderId="71" xfId="54" applyFont="1" applyFill="1" applyBorder="1" applyAlignment="1">
      <alignment horizontal="left" vertical="center"/>
    </xf>
    <xf numFmtId="0" fontId="67" fillId="0" borderId="71" xfId="54" applyFont="1" applyFill="1" applyBorder="1" applyAlignment="1">
      <alignment horizontal="center" vertical="center"/>
    </xf>
    <xf numFmtId="0" fontId="70" fillId="0" borderId="87" xfId="54" applyFont="1" applyBorder="1" applyAlignment="1">
      <alignment vertical="center" textRotation="255" wrapText="1"/>
    </xf>
    <xf numFmtId="0" fontId="70" fillId="0" borderId="50" xfId="54" applyFont="1" applyBorder="1" applyAlignment="1">
      <alignment vertical="center" textRotation="255" wrapText="1"/>
    </xf>
    <xf numFmtId="0" fontId="74" fillId="0" borderId="0" xfId="54" applyFont="1" applyBorder="1" applyAlignment="1">
      <alignment horizontal="left" vertical="center"/>
    </xf>
    <xf numFmtId="49" fontId="44" fillId="48" borderId="4" xfId="54" applyNumberFormat="1" applyFont="1" applyFill="1" applyBorder="1" applyAlignment="1">
      <alignment vertical="top"/>
    </xf>
    <xf numFmtId="49" fontId="57" fillId="0" borderId="52" xfId="55" applyNumberFormat="1" applyFont="1" applyBorder="1" applyAlignment="1">
      <alignment vertical="top"/>
    </xf>
    <xf numFmtId="49" fontId="57" fillId="0" borderId="155" xfId="55" applyNumberFormat="1" applyFont="1" applyBorder="1" applyAlignment="1">
      <alignment vertical="top"/>
    </xf>
    <xf numFmtId="0" fontId="4" fillId="30" borderId="0" xfId="55" applyNumberFormat="1" applyFont="1" applyFill="1" applyBorder="1" applyAlignment="1">
      <alignment vertical="top"/>
    </xf>
    <xf numFmtId="49" fontId="57" fillId="0" borderId="27" xfId="54" applyNumberFormat="1" applyFont="1" applyBorder="1" applyAlignment="1">
      <alignment vertical="center" shrinkToFit="1"/>
    </xf>
    <xf numFmtId="49" fontId="58" fillId="0" borderId="74" xfId="54" applyNumberFormat="1" applyFont="1" applyBorder="1" applyAlignment="1">
      <alignment horizontal="center" vertical="center" shrinkToFit="1"/>
    </xf>
    <xf numFmtId="0" fontId="58" fillId="46" borderId="29" xfId="54" applyNumberFormat="1" applyFont="1" applyFill="1" applyBorder="1" applyAlignment="1" applyProtection="1">
      <alignment horizontal="left" vertical="center" shrinkToFit="1"/>
      <protection locked="0"/>
    </xf>
    <xf numFmtId="182" fontId="58" fillId="46" borderId="75" xfId="54" applyNumberFormat="1" applyFont="1" applyFill="1" applyBorder="1" applyAlignment="1" applyProtection="1">
      <alignment horizontal="center" vertical="center"/>
      <protection locked="0"/>
    </xf>
    <xf numFmtId="49" fontId="58" fillId="0" borderId="29" xfId="54" applyNumberFormat="1" applyFont="1" applyBorder="1" applyAlignment="1">
      <alignment horizontal="left" vertical="center" shrinkToFit="1"/>
    </xf>
    <xf numFmtId="0" fontId="58" fillId="0" borderId="75" xfId="54" applyNumberFormat="1" applyFont="1" applyBorder="1" applyAlignment="1">
      <alignment horizontal="center" vertical="center"/>
    </xf>
    <xf numFmtId="0" fontId="58" fillId="0" borderId="31" xfId="54" applyNumberFormat="1" applyFont="1" applyBorder="1" applyAlignment="1">
      <alignment horizontal="left" vertical="center" shrinkToFit="1"/>
    </xf>
    <xf numFmtId="182" fontId="67" fillId="49" borderId="75" xfId="54" applyNumberFormat="1" applyFont="1" applyFill="1" applyBorder="1" applyAlignment="1">
      <alignment horizontal="center" vertical="center"/>
    </xf>
    <xf numFmtId="49" fontId="58" fillId="0" borderId="32" xfId="54" applyNumberFormat="1" applyFont="1" applyBorder="1" applyAlignment="1">
      <alignment vertical="center"/>
    </xf>
    <xf numFmtId="49" fontId="58" fillId="0" borderId="76" xfId="54" applyNumberFormat="1" applyFont="1" applyBorder="1" applyAlignment="1">
      <alignment vertical="center"/>
    </xf>
    <xf numFmtId="49" fontId="58" fillId="0" borderId="34" xfId="54" applyNumberFormat="1" applyFont="1" applyBorder="1" applyAlignment="1">
      <alignment vertical="center"/>
    </xf>
    <xf numFmtId="49" fontId="58" fillId="0" borderId="77" xfId="54" applyNumberFormat="1" applyFont="1" applyBorder="1" applyAlignment="1">
      <alignment vertical="center"/>
    </xf>
    <xf numFmtId="0" fontId="58" fillId="48" borderId="36" xfId="54" applyNumberFormat="1" applyFont="1" applyFill="1" applyBorder="1" applyAlignment="1">
      <alignment horizontal="left" vertical="center" shrinkToFit="1"/>
    </xf>
    <xf numFmtId="49" fontId="58" fillId="46" borderId="74" xfId="54" applyNumberFormat="1" applyFont="1" applyFill="1" applyBorder="1" applyAlignment="1">
      <alignment horizontal="center" vertical="center" shrinkToFit="1"/>
    </xf>
    <xf numFmtId="0" fontId="58" fillId="48" borderId="31" xfId="54" applyNumberFormat="1" applyFont="1" applyFill="1" applyBorder="1" applyAlignment="1">
      <alignment horizontal="left" vertical="center" shrinkToFit="1"/>
    </xf>
    <xf numFmtId="49" fontId="58" fillId="46" borderId="75" xfId="54" applyNumberFormat="1" applyFont="1" applyFill="1" applyBorder="1" applyAlignment="1">
      <alignment horizontal="center" vertical="center" shrinkToFit="1"/>
    </xf>
    <xf numFmtId="0" fontId="67" fillId="0" borderId="31" xfId="54" applyNumberFormat="1" applyFont="1" applyBorder="1" applyAlignment="1">
      <alignment horizontal="left" vertical="center" shrinkToFit="1"/>
    </xf>
    <xf numFmtId="186" fontId="58" fillId="46" borderId="75" xfId="54" applyNumberFormat="1" applyFont="1" applyFill="1" applyBorder="1" applyAlignment="1">
      <alignment horizontal="center" vertical="center" shrinkToFit="1"/>
    </xf>
    <xf numFmtId="49" fontId="58" fillId="0" borderId="37" xfId="54" applyNumberFormat="1" applyFont="1" applyBorder="1" applyAlignment="1">
      <alignment horizontal="left" vertical="center" shrinkToFit="1"/>
    </xf>
    <xf numFmtId="49" fontId="58" fillId="0" borderId="76" xfId="54" applyNumberFormat="1" applyFont="1" applyBorder="1" applyAlignment="1">
      <alignment vertical="center" shrinkToFit="1"/>
    </xf>
    <xf numFmtId="0" fontId="58" fillId="0" borderId="37" xfId="54" applyNumberFormat="1" applyFont="1" applyBorder="1" applyAlignment="1">
      <alignment horizontal="left" vertical="center"/>
    </xf>
    <xf numFmtId="0" fontId="58" fillId="48" borderId="38" xfId="54" applyNumberFormat="1" applyFont="1" applyFill="1" applyBorder="1" applyAlignment="1">
      <alignment horizontal="left" vertical="center" shrinkToFit="1"/>
    </xf>
    <xf numFmtId="49" fontId="58" fillId="46" borderId="78" xfId="54" applyNumberFormat="1" applyFont="1" applyFill="1" applyBorder="1" applyAlignment="1">
      <alignment horizontal="center" vertical="center" shrinkToFit="1"/>
    </xf>
    <xf numFmtId="49" fontId="58" fillId="0" borderId="78" xfId="54" applyNumberFormat="1" applyFont="1" applyBorder="1" applyAlignment="1">
      <alignment horizontal="center" vertical="center" shrinkToFit="1"/>
    </xf>
    <xf numFmtId="49" fontId="58" fillId="0" borderId="32" xfId="54" applyNumberFormat="1" applyFont="1" applyFill="1" applyBorder="1" applyAlignment="1">
      <alignment horizontal="center" vertical="center" shrinkToFit="1"/>
    </xf>
    <xf numFmtId="49" fontId="58" fillId="0" borderId="76" xfId="54" applyNumberFormat="1" applyFont="1" applyFill="1" applyBorder="1" applyAlignment="1">
      <alignment horizontal="center" vertical="center" shrinkToFit="1"/>
    </xf>
    <xf numFmtId="49" fontId="58" fillId="0" borderId="34" xfId="54" applyNumberFormat="1" applyFont="1" applyFill="1" applyBorder="1" applyAlignment="1">
      <alignment horizontal="center" vertical="center" shrinkToFit="1"/>
    </xf>
    <xf numFmtId="49" fontId="58" fillId="0" borderId="77" xfId="54" applyNumberFormat="1" applyFont="1" applyFill="1" applyBorder="1" applyAlignment="1">
      <alignment horizontal="center" vertical="center" shrinkToFit="1"/>
    </xf>
    <xf numFmtId="0" fontId="58" fillId="46" borderId="74" xfId="54" applyNumberFormat="1" applyFont="1" applyFill="1" applyBorder="1" applyAlignment="1">
      <alignment horizontal="center" vertical="center" shrinkToFit="1"/>
    </xf>
    <xf numFmtId="0" fontId="58" fillId="46" borderId="75" xfId="54" applyNumberFormat="1" applyFont="1" applyFill="1" applyBorder="1" applyAlignment="1">
      <alignment horizontal="center" vertical="center" shrinkToFit="1"/>
    </xf>
    <xf numFmtId="0" fontId="58" fillId="46" borderId="80" xfId="54" applyNumberFormat="1" applyFont="1" applyFill="1" applyBorder="1" applyAlignment="1">
      <alignment horizontal="center" vertical="center" shrinkToFit="1"/>
    </xf>
    <xf numFmtId="0" fontId="58" fillId="30" borderId="31" xfId="54" applyNumberFormat="1" applyFont="1" applyFill="1" applyBorder="1" applyAlignment="1">
      <alignment horizontal="left" vertical="center" shrinkToFit="1"/>
    </xf>
    <xf numFmtId="49" fontId="58" fillId="30" borderId="75" xfId="54" applyNumberFormat="1" applyFont="1" applyFill="1" applyBorder="1" applyAlignment="1">
      <alignment horizontal="center" vertical="center" shrinkToFit="1"/>
    </xf>
    <xf numFmtId="49" fontId="58" fillId="30" borderId="37" xfId="54" applyNumberFormat="1" applyFont="1" applyFill="1" applyBorder="1" applyAlignment="1">
      <alignment horizontal="left" vertical="center" shrinkToFit="1"/>
    </xf>
    <xf numFmtId="49" fontId="58" fillId="30" borderId="76" xfId="54" applyNumberFormat="1" applyFont="1" applyFill="1" applyBorder="1" applyAlignment="1">
      <alignment vertical="center" shrinkToFit="1"/>
    </xf>
    <xf numFmtId="49" fontId="58" fillId="30" borderId="32" xfId="54" applyNumberFormat="1" applyFont="1" applyFill="1" applyBorder="1" applyAlignment="1">
      <alignment vertical="center" shrinkToFit="1"/>
    </xf>
    <xf numFmtId="49" fontId="58" fillId="30" borderId="34" xfId="54" applyNumberFormat="1" applyFont="1" applyFill="1" applyBorder="1" applyAlignment="1">
      <alignment vertical="center" shrinkToFit="1"/>
    </xf>
    <xf numFmtId="49" fontId="58" fillId="30" borderId="77" xfId="54" applyNumberFormat="1" applyFont="1" applyFill="1" applyBorder="1" applyAlignment="1">
      <alignment vertical="center" shrinkToFit="1"/>
    </xf>
    <xf numFmtId="49" fontId="58" fillId="46" borderId="74" xfId="54" applyNumberFormat="1" applyFont="1" applyFill="1" applyBorder="1" applyAlignment="1">
      <alignment horizontal="center" vertical="center" wrapText="1" shrinkToFit="1"/>
    </xf>
    <xf numFmtId="49" fontId="58" fillId="46" borderId="80" xfId="54" applyNumberFormat="1" applyFont="1" applyFill="1" applyBorder="1" applyAlignment="1">
      <alignment horizontal="center" vertical="center" shrinkToFit="1"/>
    </xf>
    <xf numFmtId="0" fontId="58" fillId="30" borderId="37" xfId="54" applyNumberFormat="1" applyFont="1" applyFill="1" applyBorder="1" applyAlignment="1">
      <alignment horizontal="left" vertical="center" shrinkToFit="1"/>
    </xf>
    <xf numFmtId="49" fontId="58" fillId="30" borderId="81" xfId="54" applyNumberFormat="1" applyFont="1" applyFill="1" applyBorder="1" applyAlignment="1">
      <alignment horizontal="center" vertical="center" shrinkToFit="1"/>
    </xf>
    <xf numFmtId="49" fontId="58" fillId="30" borderId="32" xfId="54" applyNumberFormat="1" applyFont="1" applyFill="1" applyBorder="1" applyAlignment="1">
      <alignment vertical="center"/>
    </xf>
    <xf numFmtId="49" fontId="58" fillId="30" borderId="76" xfId="54" applyNumberFormat="1" applyFont="1" applyFill="1" applyBorder="1" applyAlignment="1">
      <alignment vertical="center"/>
    </xf>
    <xf numFmtId="49" fontId="58" fillId="30" borderId="34" xfId="54" applyNumberFormat="1" applyFont="1" applyFill="1" applyBorder="1" applyAlignment="1">
      <alignment vertical="center"/>
    </xf>
    <xf numFmtId="49" fontId="58" fillId="30" borderId="77" xfId="54" applyNumberFormat="1" applyFont="1" applyFill="1" applyBorder="1" applyAlignment="1">
      <alignment vertical="center"/>
    </xf>
    <xf numFmtId="49" fontId="58" fillId="47" borderId="78" xfId="54" applyNumberFormat="1" applyFont="1" applyFill="1" applyBorder="1" applyAlignment="1">
      <alignment horizontal="center" vertical="center" shrinkToFit="1"/>
    </xf>
    <xf numFmtId="49" fontId="58" fillId="47" borderId="75" xfId="54" applyNumberFormat="1" applyFont="1" applyFill="1" applyBorder="1" applyAlignment="1">
      <alignment horizontal="center" vertical="center" shrinkToFit="1"/>
    </xf>
    <xf numFmtId="49" fontId="58" fillId="35" borderId="31" xfId="54" applyNumberFormat="1" applyFont="1" applyFill="1" applyBorder="1" applyAlignment="1">
      <alignment horizontal="center" vertical="center" shrinkToFit="1"/>
    </xf>
    <xf numFmtId="49" fontId="58" fillId="35" borderId="75" xfId="54" applyNumberFormat="1" applyFont="1" applyFill="1" applyBorder="1" applyAlignment="1">
      <alignment horizontal="center" vertical="center" shrinkToFit="1"/>
    </xf>
    <xf numFmtId="49" fontId="58" fillId="35" borderId="81" xfId="54" applyNumberFormat="1" applyFont="1" applyFill="1" applyBorder="1" applyAlignment="1">
      <alignment horizontal="center" vertical="center" shrinkToFit="1"/>
    </xf>
    <xf numFmtId="0" fontId="58" fillId="48" borderId="36" xfId="55" applyNumberFormat="1" applyFont="1" applyFill="1" applyBorder="1" applyAlignment="1">
      <alignment horizontal="left" vertical="center" wrapText="1" shrinkToFit="1"/>
    </xf>
    <xf numFmtId="49" fontId="58" fillId="46" borderId="74" xfId="55" applyNumberFormat="1" applyFont="1" applyFill="1" applyBorder="1" applyAlignment="1">
      <alignment horizontal="center" vertical="center" wrapText="1" shrinkToFit="1"/>
    </xf>
    <xf numFmtId="0" fontId="58" fillId="48" borderId="31" xfId="55" applyNumberFormat="1" applyFont="1" applyFill="1" applyBorder="1" applyAlignment="1">
      <alignment horizontal="left" vertical="center" wrapText="1" shrinkToFit="1"/>
    </xf>
    <xf numFmtId="49" fontId="58" fillId="46" borderId="75" xfId="55" applyNumberFormat="1" applyFont="1" applyFill="1" applyBorder="1" applyAlignment="1">
      <alignment horizontal="center" vertical="center" wrapText="1" shrinkToFit="1"/>
    </xf>
    <xf numFmtId="0" fontId="58" fillId="30" borderId="31" xfId="55" applyNumberFormat="1" applyFont="1" applyFill="1" applyBorder="1" applyAlignment="1">
      <alignment horizontal="left" vertical="center" wrapText="1" shrinkToFit="1"/>
    </xf>
    <xf numFmtId="49" fontId="58" fillId="30" borderId="75" xfId="55" applyNumberFormat="1" applyFont="1" applyFill="1" applyBorder="1" applyAlignment="1">
      <alignment horizontal="center" vertical="center" wrapText="1" shrinkToFit="1"/>
    </xf>
    <xf numFmtId="49" fontId="58" fillId="30" borderId="37" xfId="55" applyNumberFormat="1" applyFont="1" applyFill="1" applyBorder="1" applyAlignment="1">
      <alignment horizontal="left" vertical="center" wrapText="1" shrinkToFit="1"/>
    </xf>
    <xf numFmtId="49" fontId="58" fillId="30" borderId="76" xfId="55" applyNumberFormat="1" applyFont="1" applyFill="1" applyBorder="1" applyAlignment="1">
      <alignment vertical="center" wrapText="1" shrinkToFit="1"/>
    </xf>
    <xf numFmtId="49" fontId="58" fillId="30" borderId="32" xfId="55" applyNumberFormat="1" applyFont="1" applyFill="1" applyBorder="1" applyAlignment="1">
      <alignment vertical="center" wrapText="1" shrinkToFit="1"/>
    </xf>
    <xf numFmtId="49" fontId="58" fillId="30" borderId="34" xfId="55" applyNumberFormat="1" applyFont="1" applyFill="1" applyBorder="1" applyAlignment="1">
      <alignment vertical="center" wrapText="1" shrinkToFit="1"/>
    </xf>
    <xf numFmtId="49" fontId="58" fillId="30" borderId="77" xfId="55" applyNumberFormat="1" applyFont="1" applyFill="1" applyBorder="1" applyAlignment="1">
      <alignment vertical="center" wrapText="1" shrinkToFit="1"/>
    </xf>
    <xf numFmtId="49" fontId="58" fillId="47" borderId="79" xfId="54" applyNumberFormat="1" applyFont="1" applyFill="1" applyBorder="1" applyAlignment="1">
      <alignment horizontal="center" vertical="center" shrinkToFit="1"/>
    </xf>
    <xf numFmtId="0" fontId="67" fillId="0" borderId="31" xfId="54" applyNumberFormat="1" applyFont="1" applyFill="1" applyBorder="1" applyAlignment="1">
      <alignment horizontal="left" vertical="center" shrinkToFit="1"/>
    </xf>
    <xf numFmtId="186" fontId="58" fillId="46" borderId="78" xfId="54" applyNumberFormat="1" applyFont="1" applyFill="1" applyBorder="1" applyAlignment="1">
      <alignment horizontal="center" vertical="center" shrinkToFit="1"/>
    </xf>
    <xf numFmtId="49" fontId="58" fillId="48" borderId="37" xfId="54" applyNumberFormat="1" applyFont="1" applyFill="1" applyBorder="1" applyAlignment="1">
      <alignment horizontal="left" vertical="center" shrinkToFit="1"/>
    </xf>
    <xf numFmtId="176" fontId="78" fillId="48" borderId="75" xfId="54" applyNumberFormat="1" applyFont="1" applyFill="1" applyBorder="1" applyAlignment="1">
      <alignment horizontal="center" vertical="center" shrinkToFit="1"/>
    </xf>
    <xf numFmtId="0" fontId="58" fillId="48" borderId="137" xfId="54" applyNumberFormat="1" applyFont="1" applyFill="1" applyBorder="1" applyAlignment="1">
      <alignment horizontal="left" vertical="center" shrinkToFit="1"/>
    </xf>
    <xf numFmtId="49" fontId="58" fillId="46" borderId="138" xfId="54" applyNumberFormat="1" applyFont="1" applyFill="1" applyBorder="1" applyAlignment="1">
      <alignment horizontal="center" vertical="center" shrinkToFit="1"/>
    </xf>
    <xf numFmtId="49" fontId="58" fillId="46" borderId="74" xfId="54" applyNumberFormat="1" applyFont="1" applyFill="1" applyBorder="1" applyAlignment="1" applyProtection="1">
      <alignment horizontal="center" vertical="center" shrinkToFit="1"/>
      <protection locked="0"/>
    </xf>
    <xf numFmtId="49" fontId="58" fillId="46" borderId="75" xfId="54" applyNumberFormat="1" applyFont="1" applyFill="1" applyBorder="1" applyAlignment="1" applyProtection="1">
      <alignment horizontal="center" vertical="center" shrinkToFit="1"/>
      <protection locked="0"/>
    </xf>
    <xf numFmtId="49" fontId="58" fillId="46" borderId="78" xfId="54" applyNumberFormat="1" applyFont="1" applyFill="1" applyBorder="1" applyAlignment="1" applyProtection="1">
      <alignment horizontal="center" vertical="center" shrinkToFit="1"/>
      <protection locked="0"/>
    </xf>
    <xf numFmtId="49" fontId="58" fillId="0" borderId="75" xfId="54" applyNumberFormat="1" applyFont="1" applyBorder="1" applyAlignment="1">
      <alignment horizontal="center" vertical="center" shrinkToFit="1"/>
    </xf>
    <xf numFmtId="49" fontId="58" fillId="0" borderId="32" xfId="54" applyNumberFormat="1" applyFont="1" applyBorder="1" applyAlignment="1">
      <alignment vertical="center" shrinkToFit="1"/>
    </xf>
    <xf numFmtId="49" fontId="58" fillId="0" borderId="34" xfId="54" applyNumberFormat="1" applyFont="1" applyBorder="1" applyAlignment="1">
      <alignment vertical="center" shrinkToFit="1"/>
    </xf>
    <xf numFmtId="49" fontId="58" fillId="0" borderId="77" xfId="54" applyNumberFormat="1" applyFont="1" applyBorder="1" applyAlignment="1">
      <alignment vertical="center" shrinkToFit="1"/>
    </xf>
    <xf numFmtId="176" fontId="78" fillId="39" borderId="75" xfId="54" applyNumberFormat="1" applyFont="1" applyFill="1" applyBorder="1" applyAlignment="1">
      <alignment horizontal="center" vertical="center" shrinkToFit="1"/>
    </xf>
    <xf numFmtId="0" fontId="58" fillId="46" borderId="79" xfId="54" applyNumberFormat="1" applyFont="1" applyFill="1" applyBorder="1" applyAlignment="1">
      <alignment horizontal="center" vertical="center" shrinkToFit="1"/>
    </xf>
    <xf numFmtId="49" fontId="67" fillId="0" borderId="32" xfId="54" applyNumberFormat="1" applyFont="1" applyFill="1" applyBorder="1" applyAlignment="1">
      <alignment horizontal="center" vertical="center" shrinkToFit="1"/>
    </xf>
    <xf numFmtId="49" fontId="67" fillId="0" borderId="76" xfId="54" applyNumberFormat="1" applyFont="1" applyFill="1" applyBorder="1" applyAlignment="1">
      <alignment horizontal="center" vertical="center" shrinkToFit="1"/>
    </xf>
    <xf numFmtId="49" fontId="58" fillId="30" borderId="37" xfId="54" applyNumberFormat="1" applyFont="1" applyFill="1" applyBorder="1" applyAlignment="1">
      <alignment vertical="center"/>
    </xf>
    <xf numFmtId="49" fontId="58" fillId="30" borderId="81" xfId="54" applyNumberFormat="1" applyFont="1" applyFill="1" applyBorder="1" applyAlignment="1">
      <alignment vertical="center"/>
    </xf>
    <xf numFmtId="185" fontId="58" fillId="46" borderId="79" xfId="54" applyNumberFormat="1" applyFont="1" applyFill="1" applyBorder="1" applyAlignment="1">
      <alignment horizontal="center" vertical="center" shrinkToFit="1"/>
    </xf>
    <xf numFmtId="49" fontId="58" fillId="0" borderId="75" xfId="54" applyNumberFormat="1" applyFont="1" applyFill="1" applyBorder="1" applyAlignment="1">
      <alignment horizontal="center" vertical="center" shrinkToFit="1"/>
    </xf>
    <xf numFmtId="49" fontId="58" fillId="0" borderId="32" xfId="54" applyNumberFormat="1" applyFont="1" applyFill="1" applyBorder="1" applyAlignment="1">
      <alignment horizontal="left" vertical="center" shrinkToFit="1"/>
    </xf>
    <xf numFmtId="49" fontId="58" fillId="0" borderId="76" xfId="54" applyNumberFormat="1" applyFont="1" applyFill="1" applyBorder="1" applyAlignment="1">
      <alignment vertical="center" shrinkToFit="1"/>
    </xf>
    <xf numFmtId="49" fontId="58" fillId="0" borderId="32" xfId="54" applyNumberFormat="1" applyFont="1" applyFill="1" applyBorder="1" applyAlignment="1">
      <alignment vertical="center"/>
    </xf>
    <xf numFmtId="49" fontId="58" fillId="0" borderId="76" xfId="54" applyNumberFormat="1" applyFont="1" applyFill="1" applyBorder="1" applyAlignment="1">
      <alignment vertical="center"/>
    </xf>
    <xf numFmtId="49" fontId="58" fillId="0" borderId="34" xfId="54" applyNumberFormat="1" applyFont="1" applyFill="1" applyBorder="1" applyAlignment="1">
      <alignment vertical="center"/>
    </xf>
    <xf numFmtId="49" fontId="58" fillId="0" borderId="77" xfId="54" applyNumberFormat="1" applyFont="1" applyFill="1" applyBorder="1" applyAlignment="1">
      <alignment vertical="center"/>
    </xf>
    <xf numFmtId="0" fontId="58" fillId="0" borderId="31" xfId="54" applyNumberFormat="1" applyFont="1" applyFill="1" applyBorder="1" applyAlignment="1">
      <alignment horizontal="left" vertical="center" shrinkToFit="1"/>
    </xf>
    <xf numFmtId="49" fontId="58" fillId="0" borderId="37" xfId="54" applyNumberFormat="1" applyFont="1" applyFill="1" applyBorder="1" applyAlignment="1">
      <alignment horizontal="left" vertical="center" shrinkToFit="1"/>
    </xf>
    <xf numFmtId="49" fontId="57" fillId="0" borderId="107" xfId="54" applyNumberFormat="1" applyFont="1" applyBorder="1" applyAlignment="1">
      <alignment vertical="top" shrinkToFit="1"/>
    </xf>
    <xf numFmtId="49" fontId="57" fillId="0" borderId="65" xfId="54" applyNumberFormat="1" applyFont="1" applyBorder="1" applyAlignment="1">
      <alignment vertical="top" shrinkToFit="1"/>
    </xf>
    <xf numFmtId="0" fontId="60" fillId="41" borderId="73" xfId="57" applyNumberFormat="1" applyFont="1" applyFill="1" applyBorder="1" applyAlignment="1" applyProtection="1">
      <alignment horizontal="center" vertical="center" shrinkToFit="1"/>
    </xf>
    <xf numFmtId="0" fontId="60" fillId="30" borderId="25" xfId="57" applyFont="1" applyFill="1" applyBorder="1" applyAlignment="1">
      <alignment horizontal="center" vertical="center" shrinkToFit="1"/>
    </xf>
    <xf numFmtId="49" fontId="60" fillId="41" borderId="27" xfId="54" applyNumberFormat="1" applyFont="1" applyFill="1" applyBorder="1" applyAlignment="1">
      <alignment vertical="center" shrinkToFit="1"/>
    </xf>
    <xf numFmtId="49" fontId="60" fillId="41" borderId="28" xfId="54" applyNumberFormat="1" applyFont="1" applyFill="1" applyBorder="1" applyAlignment="1">
      <alignment horizontal="center" vertical="center" shrinkToFit="1"/>
    </xf>
    <xf numFmtId="49" fontId="60" fillId="41" borderId="142" xfId="54" applyNumberFormat="1" applyFont="1" applyFill="1" applyBorder="1" applyAlignment="1">
      <alignment horizontal="center" vertical="center" shrinkToFit="1"/>
    </xf>
    <xf numFmtId="0" fontId="60" fillId="36" borderId="29" xfId="54" applyNumberFormat="1" applyFont="1" applyFill="1" applyBorder="1" applyAlignment="1" applyProtection="1">
      <alignment horizontal="left" vertical="center" shrinkToFit="1"/>
      <protection locked="0"/>
    </xf>
    <xf numFmtId="182" fontId="60" fillId="36" borderId="30" xfId="54" applyNumberFormat="1" applyFont="1" applyFill="1" applyBorder="1" applyAlignment="1" applyProtection="1">
      <alignment horizontal="center" vertical="center"/>
      <protection locked="0"/>
    </xf>
    <xf numFmtId="182" fontId="60" fillId="36" borderId="143" xfId="54" applyNumberFormat="1" applyFont="1" applyFill="1" applyBorder="1" applyAlignment="1" applyProtection="1">
      <alignment horizontal="center" vertical="center"/>
      <protection locked="0"/>
    </xf>
    <xf numFmtId="49" fontId="60" fillId="36" borderId="29" xfId="54" applyNumberFormat="1" applyFont="1" applyFill="1" applyBorder="1" applyAlignment="1">
      <alignment horizontal="left" vertical="center" shrinkToFit="1"/>
    </xf>
    <xf numFmtId="0" fontId="60" fillId="36" borderId="30" xfId="54" applyNumberFormat="1" applyFont="1" applyFill="1" applyBorder="1" applyAlignment="1">
      <alignment horizontal="center" vertical="center"/>
    </xf>
    <xf numFmtId="0" fontId="60" fillId="36" borderId="143" xfId="54" applyNumberFormat="1" applyFont="1" applyFill="1" applyBorder="1" applyAlignment="1">
      <alignment horizontal="center" vertical="center"/>
    </xf>
    <xf numFmtId="0" fontId="60" fillId="36" borderId="31" xfId="54" applyNumberFormat="1" applyFont="1" applyFill="1" applyBorder="1" applyAlignment="1">
      <alignment horizontal="left" vertical="center" shrinkToFit="1"/>
    </xf>
    <xf numFmtId="182" fontId="66" fillId="37" borderId="30" xfId="54" applyNumberFormat="1" applyFont="1" applyFill="1" applyBorder="1" applyAlignment="1">
      <alignment horizontal="center" vertical="center"/>
    </xf>
    <xf numFmtId="182" fontId="66" fillId="37" borderId="143" xfId="54" applyNumberFormat="1" applyFont="1" applyFill="1" applyBorder="1" applyAlignment="1">
      <alignment horizontal="center" vertical="center"/>
    </xf>
    <xf numFmtId="49" fontId="60" fillId="36" borderId="32" xfId="54" applyNumberFormat="1" applyFont="1" applyFill="1" applyBorder="1" applyAlignment="1">
      <alignment vertical="center"/>
    </xf>
    <xf numFmtId="49" fontId="60" fillId="36" borderId="33" xfId="54" applyNumberFormat="1" applyFont="1" applyFill="1" applyBorder="1" applyAlignment="1">
      <alignment vertical="center"/>
    </xf>
    <xf numFmtId="49" fontId="60" fillId="36" borderId="0" xfId="54" applyNumberFormat="1" applyFont="1" applyFill="1" applyBorder="1" applyAlignment="1">
      <alignment vertical="center"/>
    </xf>
    <xf numFmtId="49" fontId="60" fillId="36" borderId="34" xfId="54" applyNumberFormat="1" applyFont="1" applyFill="1" applyBorder="1" applyAlignment="1">
      <alignment vertical="center"/>
    </xf>
    <xf numFmtId="49" fontId="60" fillId="36" borderId="35" xfId="54" applyNumberFormat="1" applyFont="1" applyFill="1" applyBorder="1" applyAlignment="1">
      <alignment vertical="center"/>
    </xf>
    <xf numFmtId="49" fontId="60" fillId="36" borderId="67" xfId="54" applyNumberFormat="1" applyFont="1" applyFill="1" applyBorder="1" applyAlignment="1">
      <alignment vertical="center"/>
    </xf>
    <xf numFmtId="0" fontId="60" fillId="36" borderId="36" xfId="54" applyNumberFormat="1" applyFont="1" applyFill="1" applyBorder="1" applyAlignment="1">
      <alignment horizontal="left" vertical="center" shrinkToFit="1"/>
    </xf>
    <xf numFmtId="49" fontId="60" fillId="36" borderId="28" xfId="54" applyNumberFormat="1" applyFont="1" applyFill="1" applyBorder="1" applyAlignment="1">
      <alignment horizontal="center" vertical="center" shrinkToFit="1"/>
    </xf>
    <xf numFmtId="49" fontId="60" fillId="36" borderId="142" xfId="54" applyNumberFormat="1" applyFont="1" applyFill="1" applyBorder="1" applyAlignment="1">
      <alignment horizontal="center" vertical="center" shrinkToFit="1"/>
    </xf>
    <xf numFmtId="49" fontId="60" fillId="36" borderId="30" xfId="54" applyNumberFormat="1" applyFont="1" applyFill="1" applyBorder="1" applyAlignment="1">
      <alignment horizontal="center" vertical="center" shrinkToFit="1"/>
    </xf>
    <xf numFmtId="49" fontId="60" fillId="36" borderId="143" xfId="54" applyNumberFormat="1" applyFont="1" applyFill="1" applyBorder="1" applyAlignment="1">
      <alignment horizontal="center" vertical="center" shrinkToFit="1"/>
    </xf>
    <xf numFmtId="186" fontId="60" fillId="36" borderId="30" xfId="54" applyNumberFormat="1" applyFont="1" applyFill="1" applyBorder="1" applyAlignment="1">
      <alignment horizontal="center" vertical="center" shrinkToFit="1"/>
    </xf>
    <xf numFmtId="186" fontId="60" fillId="36" borderId="143" xfId="54" applyNumberFormat="1" applyFont="1" applyFill="1" applyBorder="1" applyAlignment="1">
      <alignment horizontal="center" vertical="center" shrinkToFit="1"/>
    </xf>
    <xf numFmtId="49" fontId="60" fillId="36" borderId="37" xfId="54" applyNumberFormat="1" applyFont="1" applyFill="1" applyBorder="1" applyAlignment="1">
      <alignment horizontal="left" vertical="center" shrinkToFit="1"/>
    </xf>
    <xf numFmtId="49" fontId="60" fillId="36" borderId="33" xfId="54" applyNumberFormat="1" applyFont="1" applyFill="1" applyBorder="1" applyAlignment="1">
      <alignment vertical="center" shrinkToFit="1"/>
    </xf>
    <xf numFmtId="49" fontId="60" fillId="36" borderId="0" xfId="54" applyNumberFormat="1" applyFont="1" applyFill="1" applyBorder="1" applyAlignment="1">
      <alignment vertical="center" shrinkToFit="1"/>
    </xf>
    <xf numFmtId="0" fontId="60" fillId="36" borderId="37" xfId="54" applyNumberFormat="1" applyFont="1" applyFill="1" applyBorder="1" applyAlignment="1">
      <alignment horizontal="left" vertical="center"/>
    </xf>
    <xf numFmtId="0" fontId="60" fillId="36" borderId="38" xfId="54" applyNumberFormat="1" applyFont="1" applyFill="1" applyBorder="1" applyAlignment="1">
      <alignment horizontal="left" vertical="center" shrinkToFit="1"/>
    </xf>
    <xf numFmtId="49" fontId="60" fillId="36" borderId="39" xfId="54" applyNumberFormat="1" applyFont="1" applyFill="1" applyBorder="1" applyAlignment="1">
      <alignment horizontal="center" vertical="center" shrinkToFit="1"/>
    </xf>
    <xf numFmtId="49" fontId="60" fillId="36" borderId="147" xfId="54" applyNumberFormat="1" applyFont="1" applyFill="1" applyBorder="1" applyAlignment="1">
      <alignment horizontal="center" vertical="center" shrinkToFit="1"/>
    </xf>
    <xf numFmtId="49" fontId="60" fillId="36" borderId="32" xfId="54" applyNumberFormat="1" applyFont="1" applyFill="1" applyBorder="1" applyAlignment="1">
      <alignment horizontal="center" vertical="center" shrinkToFit="1"/>
    </xf>
    <xf numFmtId="49" fontId="60" fillId="36" borderId="33" xfId="54" applyNumberFormat="1" applyFont="1" applyFill="1" applyBorder="1" applyAlignment="1">
      <alignment horizontal="center" vertical="center" shrinkToFit="1"/>
    </xf>
    <xf numFmtId="49" fontId="60" fillId="36" borderId="0" xfId="54" applyNumberFormat="1" applyFont="1" applyFill="1" applyBorder="1" applyAlignment="1">
      <alignment horizontal="center" vertical="center" shrinkToFit="1"/>
    </xf>
    <xf numFmtId="49" fontId="60" fillId="36" borderId="34" xfId="54" applyNumberFormat="1" applyFont="1" applyFill="1" applyBorder="1" applyAlignment="1">
      <alignment horizontal="center" vertical="center" shrinkToFit="1"/>
    </xf>
    <xf numFmtId="49" fontId="60" fillId="36" borderId="35" xfId="54" applyNumberFormat="1" applyFont="1" applyFill="1" applyBorder="1" applyAlignment="1">
      <alignment horizontal="center" vertical="center" shrinkToFit="1"/>
    </xf>
    <xf numFmtId="49" fontId="60" fillId="36" borderId="67" xfId="54" applyNumberFormat="1" applyFont="1" applyFill="1" applyBorder="1" applyAlignment="1">
      <alignment horizontal="center" vertical="center" shrinkToFit="1"/>
    </xf>
    <xf numFmtId="0" fontId="60" fillId="36" borderId="42" xfId="54" applyNumberFormat="1" applyFont="1" applyFill="1" applyBorder="1" applyAlignment="1">
      <alignment horizontal="center" vertical="center" shrinkToFit="1"/>
    </xf>
    <xf numFmtId="0" fontId="60" fillId="36" borderId="145" xfId="54" applyNumberFormat="1" applyFont="1" applyFill="1" applyBorder="1" applyAlignment="1">
      <alignment horizontal="center" vertical="center" shrinkToFit="1"/>
    </xf>
    <xf numFmtId="0" fontId="60" fillId="36" borderId="30" xfId="54" applyNumberFormat="1" applyFont="1" applyFill="1" applyBorder="1" applyAlignment="1">
      <alignment horizontal="center" vertical="center" shrinkToFit="1"/>
    </xf>
    <xf numFmtId="0" fontId="60" fillId="36" borderId="143" xfId="54" applyNumberFormat="1" applyFont="1" applyFill="1" applyBorder="1" applyAlignment="1">
      <alignment horizontal="center" vertical="center" shrinkToFit="1"/>
    </xf>
    <xf numFmtId="0" fontId="60" fillId="36" borderId="40" xfId="54" applyNumberFormat="1" applyFont="1" applyFill="1" applyBorder="1" applyAlignment="1">
      <alignment horizontal="center" vertical="center" shrinkToFit="1"/>
    </xf>
    <xf numFmtId="0" fontId="60" fillId="36" borderId="146" xfId="54" applyNumberFormat="1" applyFont="1" applyFill="1" applyBorder="1" applyAlignment="1">
      <alignment horizontal="center" vertical="center" shrinkToFit="1"/>
    </xf>
    <xf numFmtId="49" fontId="60" fillId="36" borderId="32" xfId="54" applyNumberFormat="1" applyFont="1" applyFill="1" applyBorder="1" applyAlignment="1">
      <alignment vertical="center" shrinkToFit="1"/>
    </xf>
    <xf numFmtId="49" fontId="60" fillId="36" borderId="34" xfId="54" applyNumberFormat="1" applyFont="1" applyFill="1" applyBorder="1" applyAlignment="1">
      <alignment vertical="center" shrinkToFit="1"/>
    </xf>
    <xf numFmtId="49" fontId="60" fillId="36" borderId="35" xfId="54" applyNumberFormat="1" applyFont="1" applyFill="1" applyBorder="1" applyAlignment="1">
      <alignment vertical="center" shrinkToFit="1"/>
    </xf>
    <xf numFmtId="49" fontId="60" fillId="36" borderId="67" xfId="54" applyNumberFormat="1" applyFont="1" applyFill="1" applyBorder="1" applyAlignment="1">
      <alignment vertical="center" shrinkToFit="1"/>
    </xf>
    <xf numFmtId="0" fontId="60" fillId="41" borderId="36" xfId="54" applyNumberFormat="1" applyFont="1" applyFill="1" applyBorder="1" applyAlignment="1">
      <alignment horizontal="left" vertical="center" shrinkToFit="1"/>
    </xf>
    <xf numFmtId="0" fontId="60" fillId="41" borderId="31" xfId="54" applyNumberFormat="1" applyFont="1" applyFill="1" applyBorder="1" applyAlignment="1">
      <alignment horizontal="left" vertical="center" shrinkToFit="1"/>
    </xf>
    <xf numFmtId="49" fontId="60" fillId="41" borderId="30" xfId="54" applyNumberFormat="1" applyFont="1" applyFill="1" applyBorder="1" applyAlignment="1">
      <alignment horizontal="center" vertical="center" shrinkToFit="1"/>
    </xf>
    <xf numFmtId="49" fontId="60" fillId="41" borderId="143" xfId="54" applyNumberFormat="1" applyFont="1" applyFill="1" applyBorder="1" applyAlignment="1">
      <alignment horizontal="center" vertical="center" shrinkToFit="1"/>
    </xf>
    <xf numFmtId="49" fontId="60" fillId="41" borderId="40" xfId="54" applyNumberFormat="1" applyFont="1" applyFill="1" applyBorder="1" applyAlignment="1">
      <alignment horizontal="center" vertical="center" shrinkToFit="1"/>
    </xf>
    <xf numFmtId="49" fontId="60" fillId="41" borderId="146" xfId="54" applyNumberFormat="1" applyFont="1" applyFill="1" applyBorder="1" applyAlignment="1">
      <alignment horizontal="center" vertical="center" shrinkToFit="1"/>
    </xf>
    <xf numFmtId="49" fontId="60" fillId="41" borderId="37" xfId="54" applyNumberFormat="1" applyFont="1" applyFill="1" applyBorder="1" applyAlignment="1">
      <alignment horizontal="left" vertical="center" shrinkToFit="1"/>
    </xf>
    <xf numFmtId="49" fontId="60" fillId="41" borderId="33" xfId="54" applyNumberFormat="1" applyFont="1" applyFill="1" applyBorder="1" applyAlignment="1">
      <alignment vertical="center" shrinkToFit="1"/>
    </xf>
    <xf numFmtId="49" fontId="60" fillId="41" borderId="0" xfId="54" applyNumberFormat="1" applyFont="1" applyFill="1" applyBorder="1" applyAlignment="1">
      <alignment vertical="center" shrinkToFit="1"/>
    </xf>
    <xf numFmtId="0" fontId="60" fillId="41" borderId="37" xfId="54" applyNumberFormat="1" applyFont="1" applyFill="1" applyBorder="1" applyAlignment="1">
      <alignment horizontal="left" vertical="center" shrinkToFit="1"/>
    </xf>
    <xf numFmtId="49" fontId="60" fillId="41" borderId="41" xfId="54" applyNumberFormat="1" applyFont="1" applyFill="1" applyBorder="1" applyAlignment="1">
      <alignment horizontal="center" vertical="center" shrinkToFit="1"/>
    </xf>
    <xf numFmtId="49" fontId="60" fillId="41" borderId="51" xfId="54" applyNumberFormat="1" applyFont="1" applyFill="1" applyBorder="1" applyAlignment="1">
      <alignment horizontal="center" vertical="center" shrinkToFit="1"/>
    </xf>
    <xf numFmtId="49" fontId="60" fillId="41" borderId="32" xfId="54" applyNumberFormat="1" applyFont="1" applyFill="1" applyBorder="1" applyAlignment="1">
      <alignment vertical="center"/>
    </xf>
    <xf numFmtId="49" fontId="60" fillId="41" borderId="33" xfId="54" applyNumberFormat="1" applyFont="1" applyFill="1" applyBorder="1" applyAlignment="1">
      <alignment vertical="center"/>
    </xf>
    <xf numFmtId="49" fontId="60" fillId="41" borderId="0" xfId="54" applyNumberFormat="1" applyFont="1" applyFill="1" applyBorder="1" applyAlignment="1">
      <alignment vertical="center"/>
    </xf>
    <xf numFmtId="49" fontId="60" fillId="41" borderId="34" xfId="54" applyNumberFormat="1" applyFont="1" applyFill="1" applyBorder="1" applyAlignment="1">
      <alignment vertical="center"/>
    </xf>
    <xf numFmtId="49" fontId="60" fillId="41" borderId="35" xfId="54" applyNumberFormat="1" applyFont="1" applyFill="1" applyBorder="1" applyAlignment="1">
      <alignment vertical="center"/>
    </xf>
    <xf numFmtId="49" fontId="60" fillId="41" borderId="67" xfId="54" applyNumberFormat="1" applyFont="1" applyFill="1" applyBorder="1" applyAlignment="1">
      <alignment vertical="center"/>
    </xf>
    <xf numFmtId="0" fontId="60" fillId="27" borderId="38" xfId="54" applyNumberFormat="1" applyFont="1" applyFill="1" applyBorder="1" applyAlignment="1">
      <alignment horizontal="left" vertical="center" shrinkToFit="1"/>
    </xf>
    <xf numFmtId="49" fontId="60" fillId="34" borderId="39" xfId="54" applyNumberFormat="1" applyFont="1" applyFill="1" applyBorder="1" applyAlignment="1">
      <alignment horizontal="center" vertical="center" shrinkToFit="1"/>
    </xf>
    <xf numFmtId="49" fontId="60" fillId="34" borderId="147" xfId="54" applyNumberFormat="1" applyFont="1" applyFill="1" applyBorder="1" applyAlignment="1">
      <alignment horizontal="center" vertical="center" shrinkToFit="1"/>
    </xf>
    <xf numFmtId="0" fontId="60" fillId="27" borderId="31" xfId="54" applyNumberFormat="1" applyFont="1" applyFill="1" applyBorder="1" applyAlignment="1">
      <alignment horizontal="left" vertical="center" shrinkToFit="1"/>
    </xf>
    <xf numFmtId="49" fontId="60" fillId="34" borderId="30" xfId="54" applyNumberFormat="1" applyFont="1" applyFill="1" applyBorder="1" applyAlignment="1">
      <alignment horizontal="center" vertical="center" shrinkToFit="1"/>
    </xf>
    <xf numFmtId="49" fontId="60" fillId="34" borderId="143" xfId="54" applyNumberFormat="1" applyFont="1" applyFill="1" applyBorder="1" applyAlignment="1">
      <alignment horizontal="center" vertical="center" shrinkToFit="1"/>
    </xf>
    <xf numFmtId="49" fontId="60" fillId="35" borderId="31" xfId="54" applyNumberFormat="1" applyFont="1" applyFill="1" applyBorder="1" applyAlignment="1">
      <alignment horizontal="center" vertical="center" shrinkToFit="1"/>
    </xf>
    <xf numFmtId="49" fontId="60" fillId="35" borderId="30" xfId="54" applyNumberFormat="1" applyFont="1" applyFill="1" applyBorder="1" applyAlignment="1">
      <alignment horizontal="center" vertical="center" shrinkToFit="1"/>
    </xf>
    <xf numFmtId="49" fontId="60" fillId="35" borderId="143" xfId="54" applyNumberFormat="1" applyFont="1" applyFill="1" applyBorder="1" applyAlignment="1">
      <alignment horizontal="center" vertical="center" shrinkToFit="1"/>
    </xf>
    <xf numFmtId="49" fontId="60" fillId="35" borderId="41" xfId="54" applyNumberFormat="1" applyFont="1" applyFill="1" applyBorder="1" applyAlignment="1">
      <alignment horizontal="center" vertical="center" shrinkToFit="1"/>
    </xf>
    <xf numFmtId="49" fontId="60" fillId="35" borderId="51" xfId="54" applyNumberFormat="1" applyFont="1" applyFill="1" applyBorder="1" applyAlignment="1">
      <alignment horizontal="center" vertical="center" shrinkToFit="1"/>
    </xf>
    <xf numFmtId="0" fontId="60" fillId="0" borderId="36" xfId="55" applyNumberFormat="1" applyFont="1" applyFill="1" applyBorder="1" applyAlignment="1">
      <alignment horizontal="left" vertical="center" wrapText="1" shrinkToFit="1"/>
    </xf>
    <xf numFmtId="49" fontId="60" fillId="0" borderId="28" xfId="55" applyNumberFormat="1" applyFont="1" applyFill="1" applyBorder="1" applyAlignment="1">
      <alignment horizontal="center" vertical="center" wrapText="1" shrinkToFit="1"/>
    </xf>
    <xf numFmtId="49" fontId="60" fillId="0" borderId="142" xfId="55" applyNumberFormat="1" applyFont="1" applyFill="1" applyBorder="1" applyAlignment="1">
      <alignment horizontal="center" vertical="center" wrapText="1" shrinkToFit="1"/>
    </xf>
    <xf numFmtId="0" fontId="60" fillId="0" borderId="31" xfId="55" applyNumberFormat="1" applyFont="1" applyFill="1" applyBorder="1" applyAlignment="1">
      <alignment horizontal="left" vertical="center" wrapText="1" shrinkToFit="1"/>
    </xf>
    <xf numFmtId="49" fontId="60" fillId="0" borderId="30" xfId="55" applyNumberFormat="1" applyFont="1" applyFill="1" applyBorder="1" applyAlignment="1">
      <alignment horizontal="center" vertical="center" wrapText="1" shrinkToFit="1"/>
    </xf>
    <xf numFmtId="49" fontId="60" fillId="0" borderId="143" xfId="55" applyNumberFormat="1" applyFont="1" applyFill="1" applyBorder="1" applyAlignment="1">
      <alignment horizontal="center" vertical="center" wrapText="1" shrinkToFit="1"/>
    </xf>
    <xf numFmtId="49" fontId="60" fillId="0" borderId="37" xfId="55" applyNumberFormat="1" applyFont="1" applyFill="1" applyBorder="1" applyAlignment="1">
      <alignment horizontal="left" vertical="center" wrapText="1" shrinkToFit="1"/>
    </xf>
    <xf numFmtId="49" fontId="60" fillId="0" borderId="33" xfId="55" applyNumberFormat="1" applyFont="1" applyFill="1" applyBorder="1" applyAlignment="1">
      <alignment vertical="center" wrapText="1" shrinkToFit="1"/>
    </xf>
    <xf numFmtId="49" fontId="60" fillId="0" borderId="0" xfId="55" applyNumberFormat="1" applyFont="1" applyFill="1" applyBorder="1" applyAlignment="1">
      <alignment vertical="center" wrapText="1" shrinkToFit="1"/>
    </xf>
    <xf numFmtId="49" fontId="60" fillId="0" borderId="32" xfId="55" applyNumberFormat="1" applyFont="1" applyFill="1" applyBorder="1" applyAlignment="1">
      <alignment vertical="center" wrapText="1" shrinkToFit="1"/>
    </xf>
    <xf numFmtId="49" fontId="60" fillId="0" borderId="34" xfId="55" applyNumberFormat="1" applyFont="1" applyFill="1" applyBorder="1" applyAlignment="1">
      <alignment vertical="center" wrapText="1" shrinkToFit="1"/>
    </xf>
    <xf numFmtId="49" fontId="60" fillId="0" borderId="35" xfId="55" applyNumberFormat="1" applyFont="1" applyFill="1" applyBorder="1" applyAlignment="1">
      <alignment vertical="center" wrapText="1" shrinkToFit="1"/>
    </xf>
    <xf numFmtId="49" fontId="60" fillId="0" borderId="67" xfId="55" applyNumberFormat="1" applyFont="1" applyFill="1" applyBorder="1" applyAlignment="1">
      <alignment vertical="center" wrapText="1" shrinkToFit="1"/>
    </xf>
    <xf numFmtId="49" fontId="60" fillId="37" borderId="42" xfId="54" applyNumberFormat="1" applyFont="1" applyFill="1" applyBorder="1" applyAlignment="1">
      <alignment horizontal="center" vertical="center" shrinkToFit="1"/>
    </xf>
    <xf numFmtId="49" fontId="60" fillId="37" borderId="145" xfId="54" applyNumberFormat="1" applyFont="1" applyFill="1" applyBorder="1" applyAlignment="1">
      <alignment horizontal="center" vertical="center" shrinkToFit="1"/>
    </xf>
    <xf numFmtId="49" fontId="60" fillId="37" borderId="30" xfId="54" applyNumberFormat="1" applyFont="1" applyFill="1" applyBorder="1" applyAlignment="1">
      <alignment horizontal="center" vertical="center" shrinkToFit="1"/>
    </xf>
    <xf numFmtId="49" fontId="60" fillId="37" borderId="143" xfId="54" applyNumberFormat="1" applyFont="1" applyFill="1" applyBorder="1" applyAlignment="1">
      <alignment horizontal="center" vertical="center" shrinkToFit="1"/>
    </xf>
    <xf numFmtId="49" fontId="60" fillId="37" borderId="39" xfId="54" applyNumberFormat="1" applyFont="1" applyFill="1" applyBorder="1" applyAlignment="1">
      <alignment horizontal="center" vertical="center" shrinkToFit="1"/>
    </xf>
    <xf numFmtId="49" fontId="60" fillId="37" borderId="147" xfId="54" applyNumberFormat="1" applyFont="1" applyFill="1" applyBorder="1" applyAlignment="1">
      <alignment horizontal="center" vertical="center" shrinkToFit="1"/>
    </xf>
    <xf numFmtId="186" fontId="60" fillId="36" borderId="39" xfId="54" applyNumberFormat="1" applyFont="1" applyFill="1" applyBorder="1" applyAlignment="1">
      <alignment horizontal="center" vertical="center" shrinkToFit="1"/>
    </xf>
    <xf numFmtId="186" fontId="60" fillId="36" borderId="147" xfId="54" applyNumberFormat="1" applyFont="1" applyFill="1" applyBorder="1" applyAlignment="1">
      <alignment horizontal="center" vertical="center" shrinkToFit="1"/>
    </xf>
    <xf numFmtId="0" fontId="60" fillId="39" borderId="36" xfId="54" applyNumberFormat="1" applyFont="1" applyFill="1" applyBorder="1" applyAlignment="1">
      <alignment horizontal="left" vertical="center" shrinkToFit="1"/>
    </xf>
    <xf numFmtId="49" fontId="60" fillId="39" borderId="74" xfId="54" applyNumberFormat="1" applyFont="1" applyFill="1" applyBorder="1" applyAlignment="1">
      <alignment horizontal="center" vertical="center" shrinkToFit="1"/>
    </xf>
    <xf numFmtId="49" fontId="60" fillId="39" borderId="142" xfId="54" applyNumberFormat="1" applyFont="1" applyFill="1" applyBorder="1" applyAlignment="1">
      <alignment horizontal="center" vertical="center" shrinkToFit="1"/>
    </xf>
    <xf numFmtId="0" fontId="60" fillId="39" borderId="31" xfId="54" applyNumberFormat="1" applyFont="1" applyFill="1" applyBorder="1" applyAlignment="1">
      <alignment horizontal="left" vertical="center" shrinkToFit="1"/>
    </xf>
    <xf numFmtId="49" fontId="60" fillId="39" borderId="75" xfId="54" applyNumberFormat="1" applyFont="1" applyFill="1" applyBorder="1" applyAlignment="1">
      <alignment horizontal="center" vertical="center" shrinkToFit="1"/>
    </xf>
    <xf numFmtId="49" fontId="60" fillId="39" borderId="143" xfId="54" applyNumberFormat="1" applyFont="1" applyFill="1" applyBorder="1" applyAlignment="1">
      <alignment horizontal="center" vertical="center" shrinkToFit="1"/>
    </xf>
    <xf numFmtId="49" fontId="60" fillId="39" borderId="37" xfId="54" applyNumberFormat="1" applyFont="1" applyFill="1" applyBorder="1" applyAlignment="1">
      <alignment horizontal="left" vertical="center" shrinkToFit="1"/>
    </xf>
    <xf numFmtId="49" fontId="60" fillId="39" borderId="76" xfId="54" applyNumberFormat="1" applyFont="1" applyFill="1" applyBorder="1" applyAlignment="1">
      <alignment vertical="center" shrinkToFit="1"/>
    </xf>
    <xf numFmtId="49" fontId="60" fillId="39" borderId="0" xfId="54" applyNumberFormat="1" applyFont="1" applyFill="1" applyBorder="1" applyAlignment="1">
      <alignment vertical="center" shrinkToFit="1"/>
    </xf>
    <xf numFmtId="49" fontId="60" fillId="36" borderId="42" xfId="54" applyNumberFormat="1" applyFont="1" applyFill="1" applyBorder="1" applyAlignment="1">
      <alignment horizontal="center" vertical="center" shrinkToFit="1"/>
    </xf>
    <xf numFmtId="49" fontId="60" fillId="36" borderId="145" xfId="54" applyNumberFormat="1" applyFont="1" applyFill="1" applyBorder="1" applyAlignment="1">
      <alignment horizontal="center" vertical="center" shrinkToFit="1"/>
    </xf>
    <xf numFmtId="49" fontId="60" fillId="36" borderId="40" xfId="54" applyNumberFormat="1" applyFont="1" applyFill="1" applyBorder="1" applyAlignment="1">
      <alignment horizontal="center" vertical="center" shrinkToFit="1"/>
    </xf>
    <xf numFmtId="49" fontId="60" fillId="36" borderId="146" xfId="54" applyNumberFormat="1" applyFont="1" applyFill="1" applyBorder="1" applyAlignment="1">
      <alignment horizontal="center" vertical="center" shrinkToFit="1"/>
    </xf>
    <xf numFmtId="49" fontId="60" fillId="36" borderId="28" xfId="54" applyNumberFormat="1" applyFont="1" applyFill="1" applyBorder="1" applyAlignment="1" applyProtection="1">
      <alignment horizontal="center" vertical="center" shrinkToFit="1"/>
      <protection locked="0"/>
    </xf>
    <xf numFmtId="49" fontId="60" fillId="36" borderId="142" xfId="54" applyNumberFormat="1" applyFont="1" applyFill="1" applyBorder="1" applyAlignment="1" applyProtection="1">
      <alignment horizontal="center" vertical="center" shrinkToFit="1"/>
      <protection locked="0"/>
    </xf>
    <xf numFmtId="49" fontId="60" fillId="36" borderId="30" xfId="54" applyNumberFormat="1" applyFont="1" applyFill="1" applyBorder="1" applyAlignment="1" applyProtection="1">
      <alignment horizontal="center" vertical="center" shrinkToFit="1"/>
      <protection locked="0"/>
    </xf>
    <xf numFmtId="49" fontId="60" fillId="36" borderId="143" xfId="54" applyNumberFormat="1" applyFont="1" applyFill="1" applyBorder="1" applyAlignment="1" applyProtection="1">
      <alignment horizontal="center" vertical="center" shrinkToFit="1"/>
      <protection locked="0"/>
    </xf>
    <xf numFmtId="49" fontId="60" fillId="36" borderId="39" xfId="54" applyNumberFormat="1" applyFont="1" applyFill="1" applyBorder="1" applyAlignment="1" applyProtection="1">
      <alignment horizontal="center" vertical="center" shrinkToFit="1"/>
      <protection locked="0"/>
    </xf>
    <xf numFmtId="49" fontId="60" fillId="36" borderId="147" xfId="54" applyNumberFormat="1" applyFont="1" applyFill="1" applyBorder="1" applyAlignment="1" applyProtection="1">
      <alignment horizontal="center" vertical="center" shrinkToFit="1"/>
      <protection locked="0"/>
    </xf>
    <xf numFmtId="49" fontId="60" fillId="37" borderId="28" xfId="54" applyNumberFormat="1" applyFont="1" applyFill="1" applyBorder="1" applyAlignment="1">
      <alignment horizontal="center" vertical="center" shrinkToFit="1"/>
    </xf>
    <xf numFmtId="49" fontId="60" fillId="37" borderId="142" xfId="54" applyNumberFormat="1" applyFont="1" applyFill="1" applyBorder="1" applyAlignment="1">
      <alignment horizontal="center" vertical="center" shrinkToFit="1"/>
    </xf>
    <xf numFmtId="49" fontId="66" fillId="37" borderId="32" xfId="54" applyNumberFormat="1" applyFont="1" applyFill="1" applyBorder="1" applyAlignment="1">
      <alignment horizontal="center" vertical="center" shrinkToFit="1"/>
    </xf>
    <xf numFmtId="49" fontId="66" fillId="37" borderId="33" xfId="54" applyNumberFormat="1" applyFont="1" applyFill="1" applyBorder="1" applyAlignment="1">
      <alignment horizontal="center" vertical="center" shrinkToFit="1"/>
    </xf>
    <xf numFmtId="49" fontId="66" fillId="37" borderId="0" xfId="54" applyNumberFormat="1" applyFont="1" applyFill="1" applyBorder="1" applyAlignment="1">
      <alignment horizontal="center" vertical="center" shrinkToFit="1"/>
    </xf>
    <xf numFmtId="176" fontId="60" fillId="41" borderId="30" xfId="54" applyNumberFormat="1" applyFont="1" applyFill="1" applyBorder="1" applyAlignment="1">
      <alignment horizontal="center" vertical="center" shrinkToFit="1"/>
    </xf>
    <xf numFmtId="176" fontId="60" fillId="41" borderId="143" xfId="54" applyNumberFormat="1" applyFont="1" applyFill="1" applyBorder="1" applyAlignment="1">
      <alignment horizontal="center" vertical="center" shrinkToFit="1"/>
    </xf>
    <xf numFmtId="49" fontId="60" fillId="41" borderId="37" xfId="54" applyNumberFormat="1" applyFont="1" applyFill="1" applyBorder="1" applyAlignment="1">
      <alignment vertical="center"/>
    </xf>
    <xf numFmtId="49" fontId="60" fillId="41" borderId="41" xfId="54" applyNumberFormat="1" applyFont="1" applyFill="1" applyBorder="1" applyAlignment="1">
      <alignment vertical="center"/>
    </xf>
    <xf numFmtId="49" fontId="60" fillId="41" borderId="51" xfId="54" applyNumberFormat="1" applyFont="1" applyFill="1" applyBorder="1" applyAlignment="1">
      <alignment vertical="center"/>
    </xf>
    <xf numFmtId="185" fontId="60" fillId="41" borderId="42" xfId="54" applyNumberFormat="1" applyFont="1" applyFill="1" applyBorder="1" applyAlignment="1">
      <alignment horizontal="center" vertical="center" shrinkToFit="1"/>
    </xf>
    <xf numFmtId="185" fontId="60" fillId="41" borderId="145" xfId="54" applyNumberFormat="1" applyFont="1" applyFill="1" applyBorder="1" applyAlignment="1">
      <alignment horizontal="center" vertical="center" shrinkToFit="1"/>
    </xf>
    <xf numFmtId="49" fontId="60" fillId="41" borderId="32" xfId="54" applyNumberFormat="1" applyFont="1" applyFill="1" applyBorder="1" applyAlignment="1">
      <alignment horizontal="left" vertical="center" shrinkToFit="1"/>
    </xf>
    <xf numFmtId="0" fontId="60" fillId="44" borderId="36" xfId="54" applyNumberFormat="1" applyFont="1" applyFill="1" applyBorder="1" applyAlignment="1">
      <alignment horizontal="left" vertical="center" shrinkToFit="1"/>
    </xf>
    <xf numFmtId="49" fontId="60" fillId="44" borderId="28" xfId="54" applyNumberFormat="1" applyFont="1" applyFill="1" applyBorder="1" applyAlignment="1">
      <alignment horizontal="center" vertical="center" shrinkToFit="1"/>
    </xf>
    <xf numFmtId="49" fontId="60" fillId="44" borderId="142" xfId="54" applyNumberFormat="1" applyFont="1" applyFill="1" applyBorder="1" applyAlignment="1">
      <alignment horizontal="center" vertical="center" shrinkToFit="1"/>
    </xf>
    <xf numFmtId="0" fontId="60" fillId="44" borderId="31" xfId="54" applyNumberFormat="1" applyFont="1" applyFill="1" applyBorder="1" applyAlignment="1">
      <alignment horizontal="left" vertical="center" shrinkToFit="1"/>
    </xf>
    <xf numFmtId="49" fontId="60" fillId="44" borderId="30" xfId="54" applyNumberFormat="1" applyFont="1" applyFill="1" applyBorder="1" applyAlignment="1">
      <alignment horizontal="center" vertical="center" shrinkToFit="1"/>
    </xf>
    <xf numFmtId="49" fontId="60" fillId="44" borderId="143" xfId="54" applyNumberFormat="1" applyFont="1" applyFill="1" applyBorder="1" applyAlignment="1">
      <alignment horizontal="center" vertical="center" shrinkToFit="1"/>
    </xf>
    <xf numFmtId="49" fontId="60" fillId="44" borderId="37" xfId="54" applyNumberFormat="1" applyFont="1" applyFill="1" applyBorder="1" applyAlignment="1">
      <alignment horizontal="left" vertical="center" shrinkToFit="1"/>
    </xf>
    <xf numFmtId="49" fontId="60" fillId="44" borderId="33" xfId="54" applyNumberFormat="1" applyFont="1" applyFill="1" applyBorder="1" applyAlignment="1">
      <alignment vertical="center" shrinkToFit="1"/>
    </xf>
    <xf numFmtId="49" fontId="60" fillId="44" borderId="0" xfId="54" applyNumberFormat="1" applyFont="1" applyFill="1" applyBorder="1" applyAlignment="1">
      <alignment vertical="center" shrinkToFit="1"/>
    </xf>
    <xf numFmtId="0" fontId="60" fillId="44" borderId="38" xfId="54" applyNumberFormat="1" applyFont="1" applyFill="1" applyBorder="1" applyAlignment="1">
      <alignment horizontal="left" vertical="center" shrinkToFit="1"/>
    </xf>
    <xf numFmtId="176" fontId="60" fillId="0" borderId="82" xfId="54" applyNumberFormat="1" applyFont="1" applyBorder="1" applyAlignment="1">
      <alignment horizontal="center" vertical="center" shrinkToFit="1"/>
    </xf>
    <xf numFmtId="49" fontId="60" fillId="0" borderId="83" xfId="54" applyNumberFormat="1" applyFont="1" applyBorder="1" applyAlignment="1">
      <alignment vertical="top" shrinkToFit="1"/>
    </xf>
    <xf numFmtId="49" fontId="60" fillId="0" borderId="84" xfId="54" applyNumberFormat="1" applyFont="1" applyBorder="1" applyAlignment="1">
      <alignment vertical="top" shrinkToFit="1"/>
    </xf>
    <xf numFmtId="49" fontId="60" fillId="0" borderId="107" xfId="54" applyNumberFormat="1" applyFont="1" applyBorder="1" applyAlignment="1">
      <alignment vertical="top" shrinkToFit="1"/>
    </xf>
    <xf numFmtId="0" fontId="79" fillId="36" borderId="0" xfId="54" applyFont="1" applyFill="1" applyBorder="1" applyAlignment="1">
      <alignment vertical="top" wrapText="1"/>
    </xf>
    <xf numFmtId="0" fontId="79" fillId="36" borderId="50" xfId="54" applyFont="1" applyFill="1" applyBorder="1" applyAlignment="1">
      <alignment vertical="top" wrapText="1"/>
    </xf>
    <xf numFmtId="0" fontId="79" fillId="36" borderId="67" xfId="54" applyFont="1" applyFill="1" applyBorder="1" applyAlignment="1">
      <alignment vertical="top" wrapText="1"/>
    </xf>
    <xf numFmtId="0" fontId="79" fillId="36" borderId="68" xfId="54" applyFont="1" applyFill="1" applyBorder="1" applyAlignment="1">
      <alignment vertical="top" wrapText="1"/>
    </xf>
    <xf numFmtId="176" fontId="31" fillId="30" borderId="51" xfId="54" applyNumberFormat="1" applyFont="1" applyFill="1" applyBorder="1" applyAlignment="1">
      <alignment horizontal="center" vertical="center"/>
    </xf>
    <xf numFmtId="176" fontId="31" fillId="30" borderId="52" xfId="54" applyNumberFormat="1" applyFont="1" applyFill="1" applyBorder="1" applyAlignment="1">
      <alignment horizontal="center" vertical="center"/>
    </xf>
    <xf numFmtId="176" fontId="31" fillId="30" borderId="37" xfId="54" applyNumberFormat="1" applyFont="1" applyFill="1" applyBorder="1" applyAlignment="1">
      <alignment horizontal="center" vertical="center"/>
    </xf>
    <xf numFmtId="176" fontId="31" fillId="30" borderId="0" xfId="54" applyNumberFormat="1" applyFont="1" applyFill="1" applyBorder="1" applyAlignment="1">
      <alignment horizontal="center" vertical="center"/>
    </xf>
    <xf numFmtId="176" fontId="31" fillId="30" borderId="50" xfId="54" applyNumberFormat="1" applyFont="1" applyFill="1" applyBorder="1" applyAlignment="1">
      <alignment horizontal="center" vertical="center"/>
    </xf>
    <xf numFmtId="176" fontId="31" fillId="30" borderId="32" xfId="54" applyNumberFormat="1" applyFont="1" applyFill="1" applyBorder="1" applyAlignment="1">
      <alignment horizontal="center" vertical="center"/>
    </xf>
    <xf numFmtId="176" fontId="60" fillId="36" borderId="30" xfId="54" applyNumberFormat="1" applyFont="1" applyFill="1" applyBorder="1" applyAlignment="1">
      <alignment horizontal="center" vertical="center" shrinkToFit="1"/>
    </xf>
    <xf numFmtId="176" fontId="60" fillId="36" borderId="143" xfId="54" applyNumberFormat="1" applyFont="1" applyFill="1" applyBorder="1" applyAlignment="1">
      <alignment horizontal="center" vertical="center" shrinkToFit="1"/>
    </xf>
    <xf numFmtId="176" fontId="31" fillId="36" borderId="0" xfId="54" applyNumberFormat="1" applyFont="1" applyFill="1" applyBorder="1" applyAlignment="1">
      <alignment horizontal="center" vertical="center"/>
    </xf>
    <xf numFmtId="176" fontId="31" fillId="36" borderId="50" xfId="54" applyNumberFormat="1" applyFont="1" applyFill="1" applyBorder="1" applyAlignment="1">
      <alignment horizontal="center" vertical="center"/>
    </xf>
    <xf numFmtId="176" fontId="31" fillId="36" borderId="32" xfId="54" applyNumberFormat="1" applyFont="1" applyFill="1" applyBorder="1" applyAlignment="1">
      <alignment horizontal="center" vertical="center"/>
    </xf>
    <xf numFmtId="176" fontId="31" fillId="36" borderId="67" xfId="54" applyNumberFormat="1" applyFont="1" applyFill="1" applyBorder="1" applyAlignment="1">
      <alignment horizontal="center" vertical="center"/>
    </xf>
    <xf numFmtId="176" fontId="31" fillId="36" borderId="68" xfId="54" applyNumberFormat="1" applyFont="1" applyFill="1" applyBorder="1" applyAlignment="1">
      <alignment horizontal="center" vertical="center"/>
    </xf>
    <xf numFmtId="176" fontId="31" fillId="36" borderId="34" xfId="54" applyNumberFormat="1" applyFont="1" applyFill="1" applyBorder="1" applyAlignment="1">
      <alignment horizontal="center" vertical="center"/>
    </xf>
    <xf numFmtId="0" fontId="60" fillId="36" borderId="0" xfId="54" applyFont="1" applyFill="1" applyBorder="1" applyAlignment="1">
      <alignment vertical="top" wrapText="1"/>
    </xf>
    <xf numFmtId="0" fontId="60" fillId="36" borderId="67" xfId="54" applyFont="1" applyFill="1" applyBorder="1" applyAlignment="1">
      <alignment vertical="top" wrapText="1"/>
    </xf>
    <xf numFmtId="180" fontId="60" fillId="36" borderId="67" xfId="54" applyNumberFormat="1" applyFont="1" applyFill="1" applyBorder="1" applyAlignment="1">
      <alignment vertical="top" wrapText="1"/>
    </xf>
    <xf numFmtId="180" fontId="60" fillId="36" borderId="68" xfId="54" applyNumberFormat="1" applyFont="1" applyFill="1" applyBorder="1" applyAlignment="1">
      <alignment vertical="top" wrapText="1"/>
    </xf>
    <xf numFmtId="0" fontId="2" fillId="0" borderId="27"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8" xfId="0" applyFont="1" applyFill="1" applyBorder="1" applyAlignment="1">
      <alignment horizontal="center" vertical="center"/>
    </xf>
    <xf numFmtId="179" fontId="2" fillId="0" borderId="1" xfId="0" applyNumberFormat="1" applyFont="1" applyBorder="1" applyAlignment="1">
      <alignment horizontal="center" vertical="center" textRotation="255" wrapText="1"/>
    </xf>
    <xf numFmtId="179" fontId="0" fillId="0" borderId="66" xfId="0" applyNumberFormat="1" applyBorder="1" applyAlignment="1">
      <alignment horizontal="center" vertical="center" textRotation="255" wrapText="1"/>
    </xf>
    <xf numFmtId="179" fontId="0" fillId="0" borderId="23" xfId="0" applyNumberFormat="1" applyBorder="1" applyAlignment="1">
      <alignment horizontal="center" vertical="center" textRotation="255" wrapText="1"/>
    </xf>
    <xf numFmtId="0" fontId="2" fillId="0" borderId="4" xfId="0" applyFont="1" applyFill="1" applyBorder="1" applyAlignment="1">
      <alignment horizontal="center" vertical="center"/>
    </xf>
    <xf numFmtId="0" fontId="2" fillId="0" borderId="27" xfId="0" applyFont="1" applyFill="1" applyBorder="1" applyAlignment="1">
      <alignment horizontal="center" vertical="center" wrapText="1"/>
    </xf>
    <xf numFmtId="0" fontId="0" fillId="0" borderId="86" xfId="0" applyBorder="1" applyAlignment="1">
      <alignment horizontal="center" vertical="center"/>
    </xf>
    <xf numFmtId="0" fontId="0" fillId="0" borderId="32" xfId="0" applyFill="1" applyBorder="1" applyAlignment="1">
      <alignment horizontal="center" vertical="center"/>
    </xf>
    <xf numFmtId="0" fontId="0" fillId="0" borderId="50" xfId="0" applyBorder="1" applyAlignment="1">
      <alignment horizontal="center" vertical="center"/>
    </xf>
    <xf numFmtId="0" fontId="0" fillId="0" borderId="34" xfId="0" applyFill="1" applyBorder="1" applyAlignment="1">
      <alignment horizontal="center" vertical="center"/>
    </xf>
    <xf numFmtId="0" fontId="0" fillId="0" borderId="68" xfId="0" applyBorder="1" applyAlignment="1">
      <alignment horizontal="center" vertical="center"/>
    </xf>
    <xf numFmtId="0" fontId="0" fillId="0" borderId="27" xfId="0" applyFill="1" applyBorder="1" applyAlignment="1">
      <alignment horizontal="center" vertical="center" wrapText="1"/>
    </xf>
    <xf numFmtId="179" fontId="0" fillId="0" borderId="66" xfId="0" applyNumberFormat="1" applyBorder="1" applyAlignment="1">
      <alignment horizontal="center" vertical="center" textRotation="255"/>
    </xf>
    <xf numFmtId="179" fontId="0" fillId="0" borderId="23" xfId="0" applyNumberFormat="1" applyBorder="1" applyAlignment="1">
      <alignment horizontal="center" vertical="center" textRotation="255"/>
    </xf>
    <xf numFmtId="0" fontId="2" fillId="0" borderId="4" xfId="0" applyFont="1" applyBorder="1" applyAlignment="1">
      <alignment horizontal="center" vertical="center" wrapText="1"/>
    </xf>
    <xf numFmtId="0" fontId="0" fillId="0" borderId="4" xfId="0" applyBorder="1" applyAlignment="1">
      <alignment horizontal="center" vertical="center"/>
    </xf>
    <xf numFmtId="178" fontId="2" fillId="30" borderId="1" xfId="0" applyNumberFormat="1" applyFont="1" applyFill="1" applyBorder="1" applyAlignment="1">
      <alignment horizontal="center" vertical="center" textRotation="255" wrapText="1"/>
    </xf>
    <xf numFmtId="178" fontId="0" fillId="30" borderId="23" xfId="0" applyNumberFormat="1" applyFill="1" applyBorder="1" applyAlignment="1">
      <alignment horizontal="center" vertical="center" textRotation="255"/>
    </xf>
    <xf numFmtId="178" fontId="2" fillId="27" borderId="4" xfId="0" applyNumberFormat="1" applyFont="1" applyFill="1" applyBorder="1" applyAlignment="1">
      <alignment horizontal="center" vertical="center" textRotation="255"/>
    </xf>
    <xf numFmtId="178" fontId="0" fillId="27" borderId="4" xfId="0" applyNumberFormat="1" applyFill="1" applyBorder="1" applyAlignment="1">
      <alignment horizontal="center" vertical="center" textRotation="255"/>
    </xf>
    <xf numFmtId="178" fontId="2" fillId="0" borderId="4" xfId="0" applyNumberFormat="1" applyFont="1" applyBorder="1" applyAlignment="1">
      <alignment horizontal="center" vertical="center"/>
    </xf>
    <xf numFmtId="0" fontId="2" fillId="0" borderId="4" xfId="0" applyFont="1" applyBorder="1" applyAlignment="1">
      <alignment horizontal="center" vertical="center"/>
    </xf>
    <xf numFmtId="178" fontId="2" fillId="0" borderId="4" xfId="0" applyNumberFormat="1" applyFont="1" applyFill="1" applyBorder="1" applyAlignment="1">
      <alignment horizontal="center" vertical="center" textRotation="255"/>
    </xf>
    <xf numFmtId="178" fontId="0" fillId="0" borderId="4" xfId="0" applyNumberFormat="1" applyFill="1" applyBorder="1" applyAlignment="1">
      <alignment horizontal="center" vertical="center" textRotation="255"/>
    </xf>
    <xf numFmtId="178" fontId="2" fillId="0" borderId="4" xfId="0" applyNumberFormat="1" applyFont="1" applyFill="1" applyBorder="1" applyAlignment="1">
      <alignment horizontal="center" vertical="center"/>
    </xf>
    <xf numFmtId="178" fontId="2" fillId="28" borderId="4" xfId="0" applyNumberFormat="1" applyFont="1" applyFill="1" applyBorder="1" applyAlignment="1">
      <alignment horizontal="center" vertical="center" textRotation="255"/>
    </xf>
    <xf numFmtId="178" fontId="0" fillId="28" borderId="4" xfId="0" applyNumberFormat="1" applyFill="1" applyBorder="1" applyAlignment="1">
      <alignment horizontal="center" vertical="center" textRotation="255"/>
    </xf>
    <xf numFmtId="178" fontId="2" fillId="28" borderId="89" xfId="59" applyNumberFormat="1" applyFont="1" applyFill="1" applyBorder="1" applyAlignment="1">
      <alignment horizontal="center" vertical="center"/>
    </xf>
    <xf numFmtId="178" fontId="2" fillId="28" borderId="3" xfId="59" applyNumberFormat="1" applyFont="1" applyFill="1" applyBorder="1" applyAlignment="1">
      <alignment horizontal="center" vertical="center"/>
    </xf>
    <xf numFmtId="178" fontId="2" fillId="28" borderId="17" xfId="59" applyNumberFormat="1" applyFont="1" applyFill="1" applyBorder="1" applyAlignment="1">
      <alignment horizontal="center" vertical="center"/>
    </xf>
    <xf numFmtId="178" fontId="2" fillId="26" borderId="4" xfId="0" applyNumberFormat="1" applyFont="1" applyFill="1" applyBorder="1" applyAlignment="1">
      <alignment horizontal="center" vertical="center" textRotation="255"/>
    </xf>
    <xf numFmtId="178" fontId="0" fillId="26" borderId="4" xfId="0" applyNumberFormat="1" applyFill="1" applyBorder="1" applyAlignment="1">
      <alignment horizontal="center" vertical="center" textRotation="255"/>
    </xf>
    <xf numFmtId="49" fontId="58" fillId="40" borderId="148" xfId="54" applyNumberFormat="1" applyFont="1" applyFill="1" applyBorder="1" applyAlignment="1">
      <alignment horizontal="center" vertical="center" wrapText="1" shrinkToFit="1"/>
    </xf>
    <xf numFmtId="49" fontId="58" fillId="40" borderId="76" xfId="54" applyNumberFormat="1" applyFont="1" applyFill="1" applyBorder="1" applyAlignment="1">
      <alignment horizontal="center" vertical="center" wrapText="1" shrinkToFit="1"/>
    </xf>
    <xf numFmtId="0" fontId="67" fillId="38" borderId="34" xfId="54" applyNumberFormat="1" applyFont="1" applyFill="1" applyBorder="1" applyAlignment="1">
      <alignment horizontal="center" vertical="center" shrinkToFit="1"/>
    </xf>
    <xf numFmtId="0" fontId="67" fillId="38" borderId="77" xfId="54" applyNumberFormat="1" applyFont="1" applyFill="1" applyBorder="1" applyAlignment="1">
      <alignment horizontal="center" vertical="center" shrinkToFit="1"/>
    </xf>
    <xf numFmtId="0" fontId="67" fillId="38" borderId="139" xfId="54" applyNumberFormat="1" applyFont="1" applyFill="1" applyBorder="1" applyAlignment="1">
      <alignment horizontal="center" vertical="center" shrinkToFit="1"/>
    </xf>
    <xf numFmtId="0" fontId="67" fillId="38" borderId="140" xfId="54" applyNumberFormat="1" applyFont="1" applyFill="1" applyBorder="1" applyAlignment="1">
      <alignment horizontal="center" vertical="center" shrinkToFit="1"/>
    </xf>
    <xf numFmtId="176" fontId="76" fillId="48" borderId="150" xfId="54" applyNumberFormat="1" applyFont="1" applyFill="1" applyBorder="1" applyAlignment="1">
      <alignment horizontal="center" vertical="center" shrinkToFit="1"/>
    </xf>
    <xf numFmtId="176" fontId="76" fillId="48" borderId="57" xfId="54" applyNumberFormat="1" applyFont="1" applyFill="1" applyBorder="1" applyAlignment="1">
      <alignment horizontal="center" vertical="center" shrinkToFit="1"/>
    </xf>
    <xf numFmtId="176" fontId="76" fillId="48" borderId="151" xfId="54" applyNumberFormat="1" applyFont="1" applyFill="1" applyBorder="1" applyAlignment="1">
      <alignment horizontal="center" vertical="center" shrinkToFit="1"/>
    </xf>
    <xf numFmtId="176" fontId="76" fillId="48" borderId="59" xfId="54" applyNumberFormat="1" applyFont="1" applyFill="1" applyBorder="1" applyAlignment="1">
      <alignment horizontal="center" vertical="center" shrinkToFit="1"/>
    </xf>
    <xf numFmtId="2" fontId="62" fillId="40" borderId="76" xfId="54" applyNumberFormat="1" applyFont="1" applyFill="1" applyBorder="1" applyAlignment="1">
      <alignment horizontal="center" vertical="center"/>
    </xf>
    <xf numFmtId="176" fontId="60" fillId="39" borderId="101" xfId="54" applyNumberFormat="1" applyFont="1" applyFill="1" applyBorder="1" applyAlignment="1">
      <alignment horizontal="center" vertical="center" shrinkToFit="1"/>
    </xf>
    <xf numFmtId="176" fontId="60" fillId="39" borderId="102" xfId="54" applyNumberFormat="1" applyFont="1" applyFill="1" applyBorder="1" applyAlignment="1">
      <alignment horizontal="center" vertical="center" shrinkToFit="1"/>
    </xf>
    <xf numFmtId="176" fontId="60" fillId="39" borderId="103" xfId="54" applyNumberFormat="1" applyFont="1" applyFill="1" applyBorder="1" applyAlignment="1">
      <alignment horizontal="center" vertical="center" shrinkToFit="1"/>
    </xf>
    <xf numFmtId="0" fontId="66" fillId="38" borderId="34" xfId="54" applyNumberFormat="1" applyFont="1" applyFill="1" applyBorder="1" applyAlignment="1">
      <alignment horizontal="center" vertical="center" shrinkToFit="1"/>
    </xf>
    <xf numFmtId="0" fontId="66" fillId="38" borderId="67" xfId="54" applyNumberFormat="1" applyFont="1" applyFill="1" applyBorder="1" applyAlignment="1">
      <alignment horizontal="center" vertical="center" shrinkToFit="1"/>
    </xf>
    <xf numFmtId="0" fontId="66" fillId="38" borderId="77" xfId="54" applyNumberFormat="1" applyFont="1" applyFill="1" applyBorder="1" applyAlignment="1">
      <alignment horizontal="center" vertical="center" shrinkToFit="1"/>
    </xf>
    <xf numFmtId="0" fontId="66" fillId="37" borderId="34" xfId="54" applyNumberFormat="1" applyFont="1" applyFill="1" applyBorder="1" applyAlignment="1">
      <alignment horizontal="center" vertical="center" shrinkToFit="1"/>
    </xf>
    <xf numFmtId="0" fontId="66" fillId="37" borderId="67" xfId="54" applyNumberFormat="1" applyFont="1" applyFill="1" applyBorder="1" applyAlignment="1">
      <alignment horizontal="center" vertical="center" shrinkToFit="1"/>
    </xf>
    <xf numFmtId="0" fontId="81" fillId="36" borderId="37" xfId="54" applyFont="1" applyFill="1" applyBorder="1" applyAlignment="1">
      <alignment vertical="center"/>
    </xf>
    <xf numFmtId="0" fontId="81" fillId="36" borderId="51" xfId="54" applyFont="1" applyFill="1" applyBorder="1" applyAlignment="1">
      <alignment vertical="center"/>
    </xf>
    <xf numFmtId="0" fontId="81" fillId="36" borderId="52" xfId="54" applyFont="1" applyFill="1" applyBorder="1" applyAlignment="1">
      <alignment vertical="center"/>
    </xf>
    <xf numFmtId="0" fontId="81" fillId="36" borderId="38" xfId="54" applyFont="1" applyFill="1" applyBorder="1" applyAlignment="1">
      <alignment vertical="center"/>
    </xf>
    <xf numFmtId="0" fontId="81" fillId="36" borderId="92" xfId="54" applyFont="1" applyFill="1" applyBorder="1" applyAlignment="1">
      <alignment vertical="center"/>
    </xf>
    <xf numFmtId="0" fontId="81" fillId="36" borderId="93" xfId="54" applyFont="1" applyFill="1" applyBorder="1" applyAlignment="1">
      <alignment vertical="center"/>
    </xf>
    <xf numFmtId="0" fontId="79" fillId="39" borderId="27" xfId="55" applyFont="1" applyFill="1" applyBorder="1" applyAlignment="1">
      <alignment horizontal="left" vertical="top" wrapText="1"/>
    </xf>
    <xf numFmtId="0" fontId="79" fillId="39" borderId="90" xfId="55" applyFont="1" applyFill="1" applyBorder="1" applyAlignment="1">
      <alignment horizontal="left" vertical="top" wrapText="1"/>
    </xf>
    <xf numFmtId="0" fontId="79" fillId="39" borderId="86" xfId="55" applyFont="1" applyFill="1" applyBorder="1" applyAlignment="1">
      <alignment horizontal="left" vertical="top" wrapText="1"/>
    </xf>
    <xf numFmtId="0" fontId="79" fillId="39" borderId="32" xfId="55" applyFont="1" applyFill="1" applyBorder="1" applyAlignment="1">
      <alignment horizontal="left" vertical="top" wrapText="1"/>
    </xf>
    <xf numFmtId="0" fontId="79" fillId="39" borderId="0" xfId="55" applyFont="1" applyFill="1" applyBorder="1" applyAlignment="1">
      <alignment horizontal="left" vertical="top" wrapText="1"/>
    </xf>
    <xf numFmtId="0" fontId="79" fillId="39" borderId="50" xfId="55" applyFont="1" applyFill="1" applyBorder="1" applyAlignment="1">
      <alignment horizontal="left" vertical="top" wrapText="1"/>
    </xf>
    <xf numFmtId="0" fontId="79" fillId="39" borderId="27" xfId="54" applyFont="1" applyFill="1" applyBorder="1" applyAlignment="1">
      <alignment horizontal="left" vertical="top" wrapText="1"/>
    </xf>
    <xf numFmtId="0" fontId="79" fillId="39" borderId="90" xfId="54" applyFont="1" applyFill="1" applyBorder="1" applyAlignment="1">
      <alignment horizontal="left" vertical="top" wrapText="1"/>
    </xf>
    <xf numFmtId="0" fontId="79" fillId="39" borderId="86" xfId="54" applyFont="1" applyFill="1" applyBorder="1" applyAlignment="1">
      <alignment horizontal="left" vertical="top" wrapText="1"/>
    </xf>
    <xf numFmtId="0" fontId="79" fillId="39" borderId="32" xfId="54" applyFont="1" applyFill="1" applyBorder="1" applyAlignment="1">
      <alignment horizontal="left" vertical="top" wrapText="1"/>
    </xf>
    <xf numFmtId="0" fontId="79" fillId="39" borderId="0" xfId="54" applyFont="1" applyFill="1" applyBorder="1" applyAlignment="1">
      <alignment horizontal="left" vertical="top" wrapText="1"/>
    </xf>
    <xf numFmtId="0" fontId="79" fillId="39" borderId="50" xfId="54" applyFont="1" applyFill="1" applyBorder="1" applyAlignment="1">
      <alignment horizontal="left" vertical="top" wrapText="1"/>
    </xf>
    <xf numFmtId="0" fontId="81" fillId="36" borderId="32" xfId="54" applyFont="1" applyFill="1" applyBorder="1" applyAlignment="1">
      <alignment horizontal="left" vertical="center"/>
    </xf>
    <xf numFmtId="0" fontId="81" fillId="36" borderId="0" xfId="54" applyFont="1" applyFill="1" applyBorder="1" applyAlignment="1">
      <alignment horizontal="left" vertical="center"/>
    </xf>
    <xf numFmtId="0" fontId="81" fillId="36" borderId="50" xfId="54" applyFont="1" applyFill="1" applyBorder="1" applyAlignment="1">
      <alignment horizontal="left" vertical="center"/>
    </xf>
    <xf numFmtId="0" fontId="81" fillId="36" borderId="34" xfId="54" applyFont="1" applyFill="1" applyBorder="1" applyAlignment="1">
      <alignment horizontal="left" vertical="center"/>
    </xf>
    <xf numFmtId="0" fontId="81" fillId="36" borderId="67" xfId="54" applyFont="1" applyFill="1" applyBorder="1" applyAlignment="1">
      <alignment horizontal="left" vertical="center"/>
    </xf>
    <xf numFmtId="0" fontId="81" fillId="36" borderId="68" xfId="54" applyFont="1" applyFill="1" applyBorder="1" applyAlignment="1">
      <alignment horizontal="left" vertical="center"/>
    </xf>
    <xf numFmtId="0" fontId="81" fillId="36" borderId="27" xfId="54" applyFont="1" applyFill="1" applyBorder="1" applyAlignment="1">
      <alignment horizontal="left" vertical="center"/>
    </xf>
    <xf numFmtId="0" fontId="81" fillId="36" borderId="90" xfId="54" applyFont="1" applyFill="1" applyBorder="1" applyAlignment="1">
      <alignment horizontal="left" vertical="center"/>
    </xf>
    <xf numFmtId="0" fontId="81" fillId="36" borderId="86" xfId="54" applyFont="1" applyFill="1" applyBorder="1" applyAlignment="1">
      <alignment horizontal="left" vertical="center"/>
    </xf>
    <xf numFmtId="0" fontId="81" fillId="36" borderId="38" xfId="54" applyFont="1" applyFill="1" applyBorder="1" applyAlignment="1">
      <alignment horizontal="left" vertical="center"/>
    </xf>
    <xf numFmtId="0" fontId="81" fillId="36" borderId="92" xfId="54" applyFont="1" applyFill="1" applyBorder="1" applyAlignment="1">
      <alignment horizontal="left" vertical="center"/>
    </xf>
    <xf numFmtId="0" fontId="81" fillId="36" borderId="93" xfId="54" applyFont="1" applyFill="1" applyBorder="1" applyAlignment="1">
      <alignment horizontal="left" vertical="center"/>
    </xf>
    <xf numFmtId="178" fontId="58" fillId="36" borderId="27" xfId="54" applyNumberFormat="1" applyFont="1" applyFill="1" applyBorder="1" applyAlignment="1">
      <alignment horizontal="center" vertical="center"/>
    </xf>
    <xf numFmtId="178" fontId="58" fillId="36" borderId="90" xfId="54" applyNumberFormat="1" applyFont="1" applyFill="1" applyBorder="1" applyAlignment="1">
      <alignment horizontal="center" vertical="center"/>
    </xf>
    <xf numFmtId="178" fontId="58" fillId="36" borderId="47" xfId="54" applyNumberFormat="1" applyFont="1" applyFill="1" applyBorder="1" applyAlignment="1">
      <alignment horizontal="center" vertical="center"/>
    </xf>
    <xf numFmtId="178" fontId="58" fillId="36" borderId="32" xfId="54" applyNumberFormat="1" applyFont="1" applyFill="1" applyBorder="1" applyAlignment="1">
      <alignment horizontal="center" vertical="center"/>
    </xf>
    <xf numFmtId="178" fontId="58" fillId="36" borderId="0" xfId="54" applyNumberFormat="1" applyFont="1" applyFill="1" applyBorder="1" applyAlignment="1">
      <alignment horizontal="center" vertical="center"/>
    </xf>
    <xf numFmtId="178" fontId="58" fillId="36" borderId="33" xfId="54" applyNumberFormat="1" applyFont="1" applyFill="1" applyBorder="1" applyAlignment="1">
      <alignment horizontal="center" vertical="center"/>
    </xf>
    <xf numFmtId="176" fontId="58" fillId="36" borderId="37" xfId="54" applyNumberFormat="1" applyFont="1" applyFill="1" applyBorder="1" applyAlignment="1">
      <alignment horizontal="center" vertical="center"/>
    </xf>
    <xf numFmtId="176" fontId="58" fillId="36" borderId="51" xfId="54" applyNumberFormat="1" applyFont="1" applyFill="1" applyBorder="1" applyAlignment="1">
      <alignment horizontal="center" vertical="center"/>
    </xf>
    <xf numFmtId="176" fontId="58" fillId="36" borderId="41" xfId="54" applyNumberFormat="1" applyFont="1" applyFill="1" applyBorder="1" applyAlignment="1">
      <alignment horizontal="center" vertical="center"/>
    </xf>
    <xf numFmtId="176" fontId="58" fillId="36" borderId="32" xfId="54" applyNumberFormat="1" applyFont="1" applyFill="1" applyBorder="1" applyAlignment="1">
      <alignment horizontal="center" vertical="center"/>
    </xf>
    <xf numFmtId="176" fontId="58" fillId="36" borderId="0" xfId="54" applyNumberFormat="1" applyFont="1" applyFill="1" applyBorder="1" applyAlignment="1">
      <alignment horizontal="center" vertical="center"/>
    </xf>
    <xf numFmtId="176" fontId="58" fillId="36" borderId="33" xfId="54" applyNumberFormat="1" applyFont="1" applyFill="1" applyBorder="1" applyAlignment="1">
      <alignment horizontal="center" vertical="center"/>
    </xf>
    <xf numFmtId="176" fontId="58" fillId="36" borderId="34" xfId="54" applyNumberFormat="1" applyFont="1" applyFill="1" applyBorder="1" applyAlignment="1">
      <alignment horizontal="center" vertical="center"/>
    </xf>
    <xf numFmtId="176" fontId="58" fillId="36" borderId="67" xfId="54" applyNumberFormat="1" applyFont="1" applyFill="1" applyBorder="1" applyAlignment="1">
      <alignment horizontal="center" vertical="center"/>
    </xf>
    <xf numFmtId="176" fontId="58" fillId="36" borderId="35" xfId="54" applyNumberFormat="1" applyFont="1" applyFill="1" applyBorder="1" applyAlignment="1">
      <alignment horizontal="center" vertical="center"/>
    </xf>
    <xf numFmtId="0" fontId="66" fillId="0" borderId="32" xfId="54" applyFont="1" applyBorder="1" applyAlignment="1">
      <alignment horizontal="left" vertical="center" wrapText="1"/>
    </xf>
    <xf numFmtId="0" fontId="66" fillId="0" borderId="0" xfId="54" applyFont="1" applyBorder="1" applyAlignment="1">
      <alignment horizontal="left" vertical="center" wrapText="1"/>
    </xf>
    <xf numFmtId="0" fontId="66" fillId="37" borderId="35" xfId="54" applyNumberFormat="1" applyFont="1" applyFill="1" applyBorder="1" applyAlignment="1">
      <alignment horizontal="center" vertical="center" shrinkToFit="1"/>
    </xf>
    <xf numFmtId="176" fontId="60" fillId="36" borderId="101" xfId="54" applyNumberFormat="1" applyFont="1" applyFill="1" applyBorder="1" applyAlignment="1">
      <alignment horizontal="center" vertical="center" shrinkToFit="1"/>
    </xf>
    <xf numFmtId="176" fontId="60" fillId="36" borderId="102" xfId="54" applyNumberFormat="1" applyFont="1" applyFill="1" applyBorder="1" applyAlignment="1">
      <alignment horizontal="center" vertical="center" shrinkToFit="1"/>
    </xf>
    <xf numFmtId="176" fontId="60" fillId="36" borderId="103" xfId="54" applyNumberFormat="1" applyFont="1" applyFill="1" applyBorder="1" applyAlignment="1">
      <alignment horizontal="center" vertical="center" shrinkToFit="1"/>
    </xf>
    <xf numFmtId="176" fontId="60" fillId="30" borderId="26" xfId="54" applyNumberFormat="1" applyFont="1" applyFill="1" applyBorder="1" applyAlignment="1">
      <alignment horizontal="center" vertical="center" shrinkToFit="1"/>
    </xf>
    <xf numFmtId="176" fontId="60" fillId="30" borderId="97" xfId="54" applyNumberFormat="1" applyFont="1" applyFill="1" applyBorder="1" applyAlignment="1">
      <alignment horizontal="center" vertical="center" shrinkToFit="1"/>
    </xf>
    <xf numFmtId="176" fontId="60" fillId="30" borderId="109" xfId="54" applyNumberFormat="1" applyFont="1" applyFill="1" applyBorder="1" applyAlignment="1">
      <alignment horizontal="center" vertical="center" shrinkToFit="1"/>
    </xf>
    <xf numFmtId="49" fontId="66" fillId="37" borderId="34" xfId="54" applyNumberFormat="1" applyFont="1" applyFill="1" applyBorder="1" applyAlignment="1">
      <alignment horizontal="center" vertical="center" shrinkToFit="1"/>
    </xf>
    <xf numFmtId="49" fontId="66" fillId="37" borderId="35" xfId="54" applyNumberFormat="1" applyFont="1" applyFill="1" applyBorder="1" applyAlignment="1">
      <alignment horizontal="center" vertical="center" shrinkToFit="1"/>
    </xf>
    <xf numFmtId="49" fontId="66" fillId="37" borderId="67" xfId="54" applyNumberFormat="1" applyFont="1" applyFill="1" applyBorder="1" applyAlignment="1">
      <alignment horizontal="center" vertical="center" shrinkToFit="1"/>
    </xf>
    <xf numFmtId="49" fontId="67" fillId="38" borderId="38" xfId="54" applyNumberFormat="1" applyFont="1" applyFill="1" applyBorder="1" applyAlignment="1">
      <alignment horizontal="center" vertical="center" shrinkToFit="1"/>
    </xf>
    <xf numFmtId="0" fontId="67" fillId="38" borderId="106" xfId="54" applyNumberFormat="1" applyFont="1" applyFill="1" applyBorder="1" applyAlignment="1">
      <alignment horizontal="center" vertical="center" shrinkToFit="1"/>
    </xf>
    <xf numFmtId="49" fontId="66" fillId="37" borderId="38" xfId="54" applyNumberFormat="1" applyFont="1" applyFill="1" applyBorder="1" applyAlignment="1">
      <alignment horizontal="center" vertical="center" shrinkToFit="1"/>
    </xf>
    <xf numFmtId="0" fontId="66" fillId="37" borderId="92" xfId="54" applyNumberFormat="1" applyFont="1" applyFill="1" applyBorder="1" applyAlignment="1">
      <alignment horizontal="center" vertical="center" shrinkToFit="1"/>
    </xf>
    <xf numFmtId="49" fontId="67" fillId="0" borderId="38" xfId="55" applyNumberFormat="1" applyFont="1" applyFill="1" applyBorder="1" applyAlignment="1">
      <alignment horizontal="center" vertical="center" wrapText="1" shrinkToFit="1"/>
    </xf>
    <xf numFmtId="49" fontId="67" fillId="0" borderId="106" xfId="55" applyNumberFormat="1" applyFont="1" applyFill="1" applyBorder="1" applyAlignment="1">
      <alignment horizontal="center" vertical="center" wrapText="1" shrinkToFit="1"/>
    </xf>
    <xf numFmtId="176" fontId="58" fillId="30" borderId="27" xfId="54" applyNumberFormat="1" applyFont="1" applyFill="1" applyBorder="1" applyAlignment="1">
      <alignment horizontal="center" vertical="center"/>
    </xf>
    <xf numFmtId="176" fontId="58" fillId="30" borderId="90" xfId="54" applyNumberFormat="1" applyFont="1" applyFill="1" applyBorder="1" applyAlignment="1">
      <alignment horizontal="center" vertical="center"/>
    </xf>
    <xf numFmtId="176" fontId="58" fillId="30" borderId="47" xfId="54" applyNumberFormat="1" applyFont="1" applyFill="1" applyBorder="1" applyAlignment="1">
      <alignment horizontal="center" vertical="center"/>
    </xf>
    <xf numFmtId="176" fontId="58" fillId="30" borderId="38" xfId="54" applyNumberFormat="1" applyFont="1" applyFill="1" applyBorder="1" applyAlignment="1">
      <alignment horizontal="center" vertical="center"/>
    </xf>
    <xf numFmtId="176" fontId="58" fillId="30" borderId="92" xfId="54" applyNumberFormat="1" applyFont="1" applyFill="1" applyBorder="1" applyAlignment="1">
      <alignment horizontal="center" vertical="center"/>
    </xf>
    <xf numFmtId="176" fontId="58" fillId="30" borderId="48" xfId="54" applyNumberFormat="1" applyFont="1" applyFill="1" applyBorder="1" applyAlignment="1">
      <alignment horizontal="center" vertical="center"/>
    </xf>
    <xf numFmtId="176" fontId="58" fillId="30" borderId="37" xfId="54" applyNumberFormat="1" applyFont="1" applyFill="1" applyBorder="1" applyAlignment="1">
      <alignment horizontal="center" vertical="center"/>
    </xf>
    <xf numFmtId="176" fontId="58" fillId="30" borderId="51" xfId="54" applyNumberFormat="1" applyFont="1" applyFill="1" applyBorder="1" applyAlignment="1">
      <alignment horizontal="center" vertical="center"/>
    </xf>
    <xf numFmtId="176" fontId="58" fillId="30" borderId="41" xfId="54" applyNumberFormat="1" applyFont="1" applyFill="1" applyBorder="1" applyAlignment="1">
      <alignment horizontal="center" vertical="center"/>
    </xf>
    <xf numFmtId="176" fontId="31" fillId="0" borderId="27" xfId="54" applyNumberFormat="1" applyFont="1" applyBorder="1" applyAlignment="1">
      <alignment horizontal="center" vertical="center"/>
    </xf>
    <xf numFmtId="176" fontId="31" fillId="0" borderId="90" xfId="54" applyNumberFormat="1" applyFont="1" applyBorder="1" applyAlignment="1">
      <alignment horizontal="center" vertical="center"/>
    </xf>
    <xf numFmtId="176" fontId="58" fillId="36" borderId="31" xfId="54" applyNumberFormat="1" applyFont="1" applyFill="1" applyBorder="1" applyAlignment="1">
      <alignment horizontal="center" vertical="center"/>
    </xf>
    <xf numFmtId="176" fontId="58" fillId="36" borderId="91" xfId="54" applyNumberFormat="1" applyFont="1" applyFill="1" applyBorder="1" applyAlignment="1">
      <alignment horizontal="center" vertical="center"/>
    </xf>
    <xf numFmtId="176" fontId="58" fillId="36" borderId="49" xfId="54" applyNumberFormat="1" applyFont="1" applyFill="1" applyBorder="1" applyAlignment="1">
      <alignment horizontal="center" vertical="center"/>
    </xf>
    <xf numFmtId="178" fontId="58" fillId="30" borderId="4" xfId="54" applyNumberFormat="1" applyFont="1" applyFill="1" applyBorder="1" applyAlignment="1">
      <alignment horizontal="center" vertical="center"/>
    </xf>
    <xf numFmtId="178" fontId="58" fillId="30" borderId="1" xfId="54" applyNumberFormat="1" applyFont="1" applyFill="1" applyBorder="1" applyAlignment="1">
      <alignment horizontal="center" vertical="center"/>
    </xf>
    <xf numFmtId="178" fontId="58" fillId="36" borderId="38" xfId="54" applyNumberFormat="1" applyFont="1" applyFill="1" applyBorder="1" applyAlignment="1">
      <alignment horizontal="center" vertical="center"/>
    </xf>
    <xf numFmtId="178" fontId="58" fillId="36" borderId="92" xfId="54" applyNumberFormat="1" applyFont="1" applyFill="1" applyBorder="1" applyAlignment="1">
      <alignment horizontal="center" vertical="center"/>
    </xf>
    <xf numFmtId="178" fontId="58" fillId="36" borderId="34" xfId="54" applyNumberFormat="1" applyFont="1" applyFill="1" applyBorder="1" applyAlignment="1">
      <alignment horizontal="center" vertical="center"/>
    </xf>
    <xf numFmtId="178" fontId="58" fillId="36" borderId="67" xfId="54" applyNumberFormat="1" applyFont="1" applyFill="1" applyBorder="1" applyAlignment="1">
      <alignment horizontal="center" vertical="center"/>
    </xf>
    <xf numFmtId="0" fontId="79" fillId="30" borderId="90" xfId="0" applyFont="1" applyFill="1" applyBorder="1" applyAlignment="1">
      <alignment horizontal="left" vertical="top" wrapText="1"/>
    </xf>
    <xf numFmtId="0" fontId="79" fillId="30" borderId="86" xfId="0" applyFont="1" applyFill="1" applyBorder="1" applyAlignment="1">
      <alignment horizontal="left" vertical="top" wrapText="1"/>
    </xf>
    <xf numFmtId="0" fontId="79" fillId="30" borderId="0" xfId="0" applyFont="1" applyFill="1" applyBorder="1" applyAlignment="1">
      <alignment horizontal="left" vertical="top" wrapText="1"/>
    </xf>
    <xf numFmtId="0" fontId="79" fillId="30" borderId="50" xfId="0" applyFont="1" applyFill="1" applyBorder="1" applyAlignment="1">
      <alignment horizontal="left" vertical="top" wrapText="1"/>
    </xf>
    <xf numFmtId="0" fontId="79" fillId="30" borderId="27" xfId="54" applyFont="1" applyFill="1" applyBorder="1" applyAlignment="1">
      <alignment vertical="top" wrapText="1"/>
    </xf>
    <xf numFmtId="0" fontId="79" fillId="30" borderId="90" xfId="54" applyFont="1" applyFill="1" applyBorder="1" applyAlignment="1">
      <alignment vertical="top" wrapText="1"/>
    </xf>
    <xf numFmtId="0" fontId="79" fillId="30" borderId="86" xfId="54" applyFont="1" applyFill="1" applyBorder="1" applyAlignment="1">
      <alignment vertical="top" wrapText="1"/>
    </xf>
    <xf numFmtId="0" fontId="79" fillId="30" borderId="32" xfId="54" applyFont="1" applyFill="1" applyBorder="1" applyAlignment="1">
      <alignment vertical="top" wrapText="1"/>
    </xf>
    <xf numFmtId="0" fontId="79" fillId="30" borderId="0" xfId="54" applyFont="1" applyFill="1" applyBorder="1" applyAlignment="1">
      <alignment vertical="top" wrapText="1"/>
    </xf>
    <xf numFmtId="0" fontId="79" fillId="30" borderId="50" xfId="54" applyFont="1" applyFill="1" applyBorder="1" applyAlignment="1">
      <alignment vertical="top" wrapText="1"/>
    </xf>
    <xf numFmtId="0" fontId="79" fillId="30" borderId="34" xfId="54" applyFont="1" applyFill="1" applyBorder="1" applyAlignment="1">
      <alignment vertical="top" wrapText="1"/>
    </xf>
    <xf numFmtId="0" fontId="79" fillId="30" borderId="67" xfId="54" applyFont="1" applyFill="1" applyBorder="1" applyAlignment="1">
      <alignment vertical="top" wrapText="1"/>
    </xf>
    <xf numFmtId="0" fontId="79" fillId="30" borderId="68" xfId="54" applyFont="1" applyFill="1" applyBorder="1" applyAlignment="1">
      <alignment vertical="top" wrapText="1"/>
    </xf>
    <xf numFmtId="49" fontId="60" fillId="30" borderId="15" xfId="54" applyNumberFormat="1" applyFont="1" applyFill="1" applyBorder="1" applyAlignment="1">
      <alignment vertical="center" wrapText="1"/>
    </xf>
    <xf numFmtId="0" fontId="60" fillId="30" borderId="15" xfId="54" applyFont="1" applyFill="1" applyBorder="1" applyAlignment="1">
      <alignment vertical="center" wrapText="1"/>
    </xf>
    <xf numFmtId="0" fontId="60" fillId="30" borderId="16" xfId="54" applyFont="1" applyFill="1" applyBorder="1" applyAlignment="1">
      <alignment vertical="center" wrapText="1"/>
    </xf>
    <xf numFmtId="176" fontId="58" fillId="36" borderId="36" xfId="54" applyNumberFormat="1" applyFont="1" applyFill="1" applyBorder="1" applyAlignment="1">
      <alignment horizontal="center" vertical="center"/>
    </xf>
    <xf numFmtId="176" fontId="58" fillId="36" borderId="99" xfId="54" applyNumberFormat="1" applyFont="1" applyFill="1" applyBorder="1" applyAlignment="1">
      <alignment horizontal="center" vertical="center"/>
    </xf>
    <xf numFmtId="176" fontId="58" fillId="36" borderId="100" xfId="54" applyNumberFormat="1" applyFont="1" applyFill="1" applyBorder="1" applyAlignment="1">
      <alignment horizontal="center" vertical="center"/>
    </xf>
    <xf numFmtId="180" fontId="60" fillId="36" borderId="0" xfId="54" applyNumberFormat="1" applyFont="1" applyFill="1" applyBorder="1" applyAlignment="1">
      <alignment horizontal="left" vertical="top" wrapText="1"/>
    </xf>
    <xf numFmtId="180" fontId="60" fillId="36" borderId="50" xfId="54" applyNumberFormat="1" applyFont="1" applyFill="1" applyBorder="1" applyAlignment="1">
      <alignment horizontal="left" vertical="top" wrapText="1"/>
    </xf>
    <xf numFmtId="178" fontId="58" fillId="36" borderId="31" xfId="54" applyNumberFormat="1" applyFont="1" applyFill="1" applyBorder="1" applyAlignment="1">
      <alignment horizontal="center" vertical="center"/>
    </xf>
    <xf numFmtId="178" fontId="58" fillId="36" borderId="91" xfId="54" applyNumberFormat="1" applyFont="1" applyFill="1" applyBorder="1" applyAlignment="1">
      <alignment horizontal="center" vertical="center"/>
    </xf>
    <xf numFmtId="178" fontId="58" fillId="36" borderId="49" xfId="54" applyNumberFormat="1" applyFont="1" applyFill="1" applyBorder="1" applyAlignment="1">
      <alignment horizontal="center" vertical="center"/>
    </xf>
    <xf numFmtId="178" fontId="58" fillId="36" borderId="94" xfId="54" applyNumberFormat="1" applyFont="1" applyFill="1" applyBorder="1" applyAlignment="1">
      <alignment horizontal="center" vertical="center"/>
    </xf>
    <xf numFmtId="178" fontId="58" fillId="36" borderId="95" xfId="54" applyNumberFormat="1" applyFont="1" applyFill="1" applyBorder="1" applyAlignment="1">
      <alignment horizontal="center" vertical="center"/>
    </xf>
    <xf numFmtId="178" fontId="58" fillId="36" borderId="96" xfId="54" applyNumberFormat="1" applyFont="1" applyFill="1" applyBorder="1" applyAlignment="1">
      <alignment horizontal="center" vertical="center"/>
    </xf>
    <xf numFmtId="0" fontId="58" fillId="36" borderId="27" xfId="54" applyFont="1" applyFill="1" applyBorder="1" applyAlignment="1">
      <alignment vertical="center" wrapText="1" shrinkToFit="1"/>
    </xf>
    <xf numFmtId="0" fontId="58" fillId="36" borderId="90" xfId="54" applyFont="1" applyFill="1" applyBorder="1" applyAlignment="1">
      <alignment vertical="center" wrapText="1" shrinkToFit="1"/>
    </xf>
    <xf numFmtId="0" fontId="58" fillId="36" borderId="86" xfId="54" applyFont="1" applyFill="1" applyBorder="1" applyAlignment="1">
      <alignment vertical="center" wrapText="1" shrinkToFit="1"/>
    </xf>
    <xf numFmtId="0" fontId="58" fillId="36" borderId="32" xfId="54" applyFont="1" applyFill="1" applyBorder="1" applyAlignment="1">
      <alignment vertical="center" wrapText="1" shrinkToFit="1"/>
    </xf>
    <xf numFmtId="0" fontId="58" fillId="36" borderId="0" xfId="54" applyFont="1" applyFill="1" applyBorder="1" applyAlignment="1">
      <alignment vertical="center" wrapText="1" shrinkToFit="1"/>
    </xf>
    <xf numFmtId="0" fontId="58" fillId="36" borderId="50" xfId="54" applyFont="1" applyFill="1" applyBorder="1" applyAlignment="1">
      <alignment vertical="center" wrapText="1" shrinkToFit="1"/>
    </xf>
    <xf numFmtId="0" fontId="58" fillId="36" borderId="31" xfId="54" applyFont="1" applyFill="1" applyBorder="1" applyAlignment="1">
      <alignment vertical="center" wrapText="1" shrinkToFit="1"/>
    </xf>
    <xf numFmtId="0" fontId="58" fillId="36" borderId="91" xfId="54" applyFont="1" applyFill="1" applyBorder="1" applyAlignment="1">
      <alignment vertical="center" wrapText="1" shrinkToFit="1"/>
    </xf>
    <xf numFmtId="0" fontId="58" fillId="36" borderId="45" xfId="54" applyFont="1" applyFill="1" applyBorder="1" applyAlignment="1">
      <alignment vertical="center" wrapText="1" shrinkToFit="1"/>
    </xf>
    <xf numFmtId="0" fontId="58" fillId="36" borderId="34" xfId="54" applyFont="1" applyFill="1" applyBorder="1" applyAlignment="1">
      <alignment vertical="center" wrapText="1" shrinkToFit="1"/>
    </xf>
    <xf numFmtId="0" fontId="58" fillId="36" borderId="67" xfId="54" applyFont="1" applyFill="1" applyBorder="1" applyAlignment="1">
      <alignment vertical="center" wrapText="1" shrinkToFit="1"/>
    </xf>
    <xf numFmtId="0" fontId="58" fillId="36" borderId="68" xfId="54" applyFont="1" applyFill="1" applyBorder="1" applyAlignment="1">
      <alignment vertical="center" wrapText="1" shrinkToFit="1"/>
    </xf>
    <xf numFmtId="178" fontId="58" fillId="39" borderId="51" xfId="54" applyNumberFormat="1" applyFont="1" applyFill="1" applyBorder="1" applyAlignment="1">
      <alignment horizontal="center" vertical="center"/>
    </xf>
    <xf numFmtId="178" fontId="58" fillId="39" borderId="41" xfId="54" applyNumberFormat="1" applyFont="1" applyFill="1" applyBorder="1" applyAlignment="1">
      <alignment horizontal="center" vertical="center"/>
    </xf>
    <xf numFmtId="178" fontId="58" fillId="39" borderId="0" xfId="54" applyNumberFormat="1" applyFont="1" applyFill="1" applyBorder="1" applyAlignment="1">
      <alignment horizontal="center" vertical="center"/>
    </xf>
    <xf numFmtId="178" fontId="58" fillId="39" borderId="33" xfId="54" applyNumberFormat="1" applyFont="1" applyFill="1" applyBorder="1" applyAlignment="1">
      <alignment horizontal="center" vertical="center"/>
    </xf>
    <xf numFmtId="0" fontId="58" fillId="39" borderId="46" xfId="55" applyFont="1" applyFill="1" applyBorder="1" applyAlignment="1">
      <alignment horizontal="left" vertical="center" wrapText="1"/>
    </xf>
    <xf numFmtId="0" fontId="58" fillId="39" borderId="4" xfId="55" applyFont="1" applyFill="1" applyBorder="1" applyAlignment="1">
      <alignment horizontal="left" vertical="center" wrapText="1"/>
    </xf>
    <xf numFmtId="49" fontId="79" fillId="39" borderId="27" xfId="54" applyNumberFormat="1" applyFont="1" applyFill="1" applyBorder="1" applyAlignment="1">
      <alignment horizontal="center" vertical="center" textRotation="255" wrapText="1"/>
    </xf>
    <xf numFmtId="49" fontId="79" fillId="39" borderId="86" xfId="54" applyNumberFormat="1" applyFont="1" applyFill="1" applyBorder="1" applyAlignment="1">
      <alignment horizontal="center" vertical="center" textRotation="255" wrapText="1"/>
    </xf>
    <xf numFmtId="49" fontId="79" fillId="39" borderId="32" xfId="54" applyNumberFormat="1" applyFont="1" applyFill="1" applyBorder="1" applyAlignment="1">
      <alignment horizontal="center" vertical="center" textRotation="255" wrapText="1"/>
    </xf>
    <xf numFmtId="49" fontId="79" fillId="39" borderId="50" xfId="54" applyNumberFormat="1" applyFont="1" applyFill="1" applyBorder="1" applyAlignment="1">
      <alignment horizontal="center" vertical="center" textRotation="255" wrapText="1"/>
    </xf>
    <xf numFmtId="0" fontId="79" fillId="36" borderId="27" xfId="54" applyFont="1" applyFill="1" applyBorder="1" applyAlignment="1">
      <alignment horizontal="left" vertical="top" wrapText="1"/>
    </xf>
    <xf numFmtId="0" fontId="79" fillId="36" borderId="90" xfId="54" applyFont="1" applyFill="1" applyBorder="1" applyAlignment="1">
      <alignment horizontal="left" vertical="top" wrapText="1"/>
    </xf>
    <xf numFmtId="0" fontId="79" fillId="36" borderId="86" xfId="54" applyFont="1" applyFill="1" applyBorder="1" applyAlignment="1">
      <alignment horizontal="left" vertical="top" wrapText="1"/>
    </xf>
    <xf numFmtId="0" fontId="79" fillId="36" borderId="32" xfId="54" applyFont="1" applyFill="1" applyBorder="1" applyAlignment="1">
      <alignment horizontal="left" vertical="top" wrapText="1"/>
    </xf>
    <xf numFmtId="0" fontId="79" fillId="36" borderId="0" xfId="54" applyFont="1" applyFill="1" applyBorder="1" applyAlignment="1">
      <alignment horizontal="left" vertical="top" wrapText="1"/>
    </xf>
    <xf numFmtId="0" fontId="79" fillId="36" borderId="50" xfId="54" applyFont="1" applyFill="1" applyBorder="1" applyAlignment="1">
      <alignment horizontal="left" vertical="top" wrapText="1"/>
    </xf>
    <xf numFmtId="0" fontId="79" fillId="36" borderId="34" xfId="54" applyFont="1" applyFill="1" applyBorder="1" applyAlignment="1">
      <alignment horizontal="left" vertical="top" wrapText="1"/>
    </xf>
    <xf numFmtId="0" fontId="79" fillId="36" borderId="67" xfId="54" applyFont="1" applyFill="1" applyBorder="1" applyAlignment="1">
      <alignment horizontal="left" vertical="top" wrapText="1"/>
    </xf>
    <xf numFmtId="0" fontId="79" fillId="36" borderId="68" xfId="54" applyFont="1" applyFill="1" applyBorder="1" applyAlignment="1">
      <alignment horizontal="left" vertical="top" wrapText="1"/>
    </xf>
    <xf numFmtId="0" fontId="60" fillId="36" borderId="27" xfId="54" applyFont="1" applyFill="1" applyBorder="1" applyAlignment="1">
      <alignment vertical="center" wrapText="1"/>
    </xf>
    <xf numFmtId="0" fontId="60" fillId="36" borderId="90" xfId="54" applyFont="1" applyFill="1" applyBorder="1" applyAlignment="1">
      <alignment vertical="center" wrapText="1"/>
    </xf>
    <xf numFmtId="0" fontId="60" fillId="36" borderId="86" xfId="54" applyFont="1" applyFill="1" applyBorder="1" applyAlignment="1">
      <alignment vertical="center" wrapText="1"/>
    </xf>
    <xf numFmtId="0" fontId="60" fillId="36" borderId="32" xfId="54" applyFont="1" applyFill="1" applyBorder="1" applyAlignment="1">
      <alignment vertical="center" wrapText="1"/>
    </xf>
    <xf numFmtId="0" fontId="60" fillId="36" borderId="0" xfId="54" applyFont="1" applyFill="1" applyBorder="1" applyAlignment="1">
      <alignment vertical="center" wrapText="1"/>
    </xf>
    <xf numFmtId="0" fontId="60" fillId="36" borderId="50" xfId="54" applyFont="1" applyFill="1" applyBorder="1" applyAlignment="1">
      <alignment vertical="center" wrapText="1"/>
    </xf>
    <xf numFmtId="0" fontId="60" fillId="36" borderId="38" xfId="54" applyFont="1" applyFill="1" applyBorder="1" applyAlignment="1">
      <alignment vertical="center" wrapText="1"/>
    </xf>
    <xf numFmtId="0" fontId="60" fillId="36" borderId="92" xfId="54" applyFont="1" applyFill="1" applyBorder="1" applyAlignment="1">
      <alignment vertical="center" wrapText="1"/>
    </xf>
    <xf numFmtId="0" fontId="60" fillId="36" borderId="93" xfId="54" applyFont="1" applyFill="1" applyBorder="1" applyAlignment="1">
      <alignment vertical="center" wrapText="1"/>
    </xf>
    <xf numFmtId="178" fontId="58" fillId="36" borderId="48" xfId="54" applyNumberFormat="1" applyFont="1" applyFill="1" applyBorder="1" applyAlignment="1">
      <alignment horizontal="center" vertical="center"/>
    </xf>
    <xf numFmtId="0" fontId="58" fillId="30" borderId="37" xfId="54" applyFont="1" applyFill="1" applyBorder="1" applyAlignment="1">
      <alignment vertical="center"/>
    </xf>
    <xf numFmtId="0" fontId="58" fillId="30" borderId="51" xfId="54" applyFont="1" applyFill="1" applyBorder="1" applyAlignment="1">
      <alignment vertical="center"/>
    </xf>
    <xf numFmtId="0" fontId="58" fillId="30" borderId="52" xfId="54" applyFont="1" applyFill="1" applyBorder="1" applyAlignment="1">
      <alignment vertical="center"/>
    </xf>
    <xf numFmtId="0" fontId="58" fillId="30" borderId="38" xfId="54" applyFont="1" applyFill="1" applyBorder="1" applyAlignment="1">
      <alignment vertical="center"/>
    </xf>
    <xf numFmtId="0" fontId="58" fillId="30" borderId="92" xfId="54" applyFont="1" applyFill="1" applyBorder="1" applyAlignment="1">
      <alignment vertical="center"/>
    </xf>
    <xf numFmtId="0" fontId="58" fillId="30" borderId="93" xfId="54" applyFont="1" applyFill="1" applyBorder="1" applyAlignment="1">
      <alignment vertical="center"/>
    </xf>
    <xf numFmtId="0" fontId="79" fillId="36" borderId="27" xfId="54" applyFont="1" applyFill="1" applyBorder="1" applyAlignment="1">
      <alignment vertical="center" textRotation="255" wrapText="1"/>
    </xf>
    <xf numFmtId="0" fontId="79" fillId="36" borderId="86" xfId="54" applyFont="1" applyFill="1" applyBorder="1" applyAlignment="1">
      <alignment vertical="center" textRotation="255" wrapText="1"/>
    </xf>
    <xf numFmtId="0" fontId="79" fillId="36" borderId="32" xfId="54" applyFont="1" applyFill="1" applyBorder="1" applyAlignment="1">
      <alignment vertical="center" textRotation="255" wrapText="1"/>
    </xf>
    <xf numFmtId="0" fontId="79" fillId="36" borderId="50" xfId="54" applyFont="1" applyFill="1" applyBorder="1" applyAlignment="1">
      <alignment vertical="center" textRotation="255" wrapText="1"/>
    </xf>
    <xf numFmtId="0" fontId="79" fillId="36" borderId="34" xfId="54" applyFont="1" applyFill="1" applyBorder="1" applyAlignment="1">
      <alignment vertical="center" textRotation="255" wrapText="1"/>
    </xf>
    <xf numFmtId="0" fontId="79" fillId="36" borderId="68" xfId="54" applyFont="1" applyFill="1" applyBorder="1" applyAlignment="1">
      <alignment vertical="center" textRotation="255" wrapText="1"/>
    </xf>
    <xf numFmtId="0" fontId="81" fillId="36" borderId="0" xfId="54" applyFont="1" applyFill="1" applyBorder="1" applyAlignment="1">
      <alignment vertical="center"/>
    </xf>
    <xf numFmtId="0" fontId="81" fillId="36" borderId="50" xfId="54" applyFont="1" applyFill="1" applyBorder="1" applyAlignment="1">
      <alignment vertical="center"/>
    </xf>
    <xf numFmtId="176" fontId="31" fillId="36" borderId="97" xfId="54" applyNumberFormat="1" applyFont="1" applyFill="1" applyBorder="1" applyAlignment="1">
      <alignment horizontal="center" vertical="center"/>
    </xf>
    <xf numFmtId="176" fontId="31" fillId="36" borderId="0" xfId="54" applyNumberFormat="1" applyFont="1" applyFill="1" applyBorder="1" applyAlignment="1">
      <alignment horizontal="center" vertical="center"/>
    </xf>
    <xf numFmtId="176" fontId="31" fillId="36" borderId="50" xfId="54" applyNumberFormat="1" applyFont="1" applyFill="1" applyBorder="1" applyAlignment="1">
      <alignment horizontal="center" vertical="center"/>
    </xf>
    <xf numFmtId="0" fontId="79" fillId="36" borderId="90" xfId="54" applyFont="1" applyFill="1" applyBorder="1" applyAlignment="1">
      <alignment vertical="top" wrapText="1"/>
    </xf>
    <xf numFmtId="0" fontId="79" fillId="36" borderId="86" xfId="54" applyFont="1" applyFill="1" applyBorder="1" applyAlignment="1">
      <alignment vertical="top" wrapText="1"/>
    </xf>
    <xf numFmtId="0" fontId="79" fillId="36" borderId="0" xfId="54" applyFont="1" applyFill="1" applyBorder="1" applyAlignment="1">
      <alignment vertical="top" wrapText="1"/>
    </xf>
    <xf numFmtId="0" fontId="79" fillId="36" borderId="50" xfId="54" applyFont="1" applyFill="1" applyBorder="1" applyAlignment="1">
      <alignment vertical="top" wrapText="1"/>
    </xf>
    <xf numFmtId="0" fontId="79" fillId="36" borderId="67" xfId="54" applyFont="1" applyFill="1" applyBorder="1" applyAlignment="1">
      <alignment vertical="top" wrapText="1"/>
    </xf>
    <xf numFmtId="0" fontId="79" fillId="36" borderId="68" xfId="54" applyFont="1" applyFill="1" applyBorder="1" applyAlignment="1">
      <alignment vertical="top" wrapText="1"/>
    </xf>
    <xf numFmtId="0" fontId="81" fillId="36" borderId="27" xfId="54" applyFont="1" applyFill="1" applyBorder="1" applyAlignment="1">
      <alignment horizontal="left" vertical="top" wrapText="1"/>
    </xf>
    <xf numFmtId="0" fontId="81" fillId="36" borderId="90" xfId="54" applyFont="1" applyFill="1" applyBorder="1" applyAlignment="1">
      <alignment horizontal="left" vertical="top" wrapText="1"/>
    </xf>
    <xf numFmtId="0" fontId="81" fillId="36" borderId="86" xfId="54" applyFont="1" applyFill="1" applyBorder="1" applyAlignment="1">
      <alignment horizontal="left" vertical="top" wrapText="1"/>
    </xf>
    <xf numFmtId="0" fontId="81" fillId="36" borderId="32" xfId="54" applyFont="1" applyFill="1" applyBorder="1" applyAlignment="1">
      <alignment horizontal="left" vertical="top" wrapText="1"/>
    </xf>
    <xf numFmtId="0" fontId="81" fillId="36" borderId="0" xfId="54" applyFont="1" applyFill="1" applyBorder="1" applyAlignment="1">
      <alignment horizontal="left" vertical="top" wrapText="1"/>
    </xf>
    <xf numFmtId="0" fontId="81" fillId="36" borderId="50" xfId="54" applyFont="1" applyFill="1" applyBorder="1" applyAlignment="1">
      <alignment horizontal="left" vertical="top" wrapText="1"/>
    </xf>
    <xf numFmtId="0" fontId="81" fillId="36" borderId="34" xfId="54" applyFont="1" applyFill="1" applyBorder="1" applyAlignment="1">
      <alignment horizontal="left" vertical="top" wrapText="1"/>
    </xf>
    <xf numFmtId="0" fontId="81" fillId="36" borderId="67" xfId="54" applyFont="1" applyFill="1" applyBorder="1" applyAlignment="1">
      <alignment horizontal="left" vertical="top" wrapText="1"/>
    </xf>
    <xf numFmtId="0" fontId="81" fillId="36" borderId="68" xfId="54" applyFont="1" applyFill="1" applyBorder="1" applyAlignment="1">
      <alignment horizontal="left" vertical="top" wrapText="1"/>
    </xf>
    <xf numFmtId="0" fontId="81" fillId="36" borderId="34" xfId="54" applyFont="1" applyFill="1" applyBorder="1" applyAlignment="1">
      <alignment vertical="center"/>
    </xf>
    <xf numFmtId="0" fontId="81" fillId="36" borderId="67" xfId="54" applyFont="1" applyFill="1" applyBorder="1" applyAlignment="1">
      <alignment vertical="center"/>
    </xf>
    <xf numFmtId="0" fontId="81" fillId="36" borderId="68" xfId="54" applyFont="1" applyFill="1" applyBorder="1" applyAlignment="1">
      <alignment vertical="center"/>
    </xf>
    <xf numFmtId="0" fontId="58" fillId="39" borderId="4" xfId="55" applyFont="1" applyFill="1" applyBorder="1" applyAlignment="1">
      <alignment horizontal="left" vertical="top" wrapText="1"/>
    </xf>
    <xf numFmtId="0" fontId="58" fillId="39" borderId="1" xfId="55" applyFont="1" applyFill="1" applyBorder="1" applyAlignment="1">
      <alignment horizontal="left" vertical="top" wrapText="1"/>
    </xf>
    <xf numFmtId="0" fontId="58" fillId="36" borderId="27" xfId="54" applyFont="1" applyFill="1" applyBorder="1" applyAlignment="1">
      <alignment vertical="center" wrapText="1"/>
    </xf>
    <xf numFmtId="0" fontId="58" fillId="36" borderId="90" xfId="54" applyFont="1" applyFill="1" applyBorder="1" applyAlignment="1">
      <alignment vertical="center" wrapText="1"/>
    </xf>
    <xf numFmtId="0" fontId="58" fillId="36" borderId="86" xfId="54" applyFont="1" applyFill="1" applyBorder="1" applyAlignment="1">
      <alignment vertical="center" wrapText="1"/>
    </xf>
    <xf numFmtId="0" fontId="58" fillId="36" borderId="32" xfId="54" applyFont="1" applyFill="1" applyBorder="1" applyAlignment="1">
      <alignment vertical="center" wrapText="1"/>
    </xf>
    <xf numFmtId="0" fontId="58" fillId="36" borderId="0" xfId="54" applyFont="1" applyFill="1" applyBorder="1" applyAlignment="1">
      <alignment vertical="center" wrapText="1"/>
    </xf>
    <xf numFmtId="0" fontId="58" fillId="36" borderId="50" xfId="54" applyFont="1" applyFill="1" applyBorder="1" applyAlignment="1">
      <alignment vertical="center" wrapText="1"/>
    </xf>
    <xf numFmtId="0" fontId="58" fillId="36" borderId="38" xfId="54" applyFont="1" applyFill="1" applyBorder="1" applyAlignment="1">
      <alignment vertical="center" wrapText="1"/>
    </xf>
    <xf numFmtId="0" fontId="58" fillId="36" borderId="92" xfId="54" applyFont="1" applyFill="1" applyBorder="1" applyAlignment="1">
      <alignment vertical="center" wrapText="1"/>
    </xf>
    <xf numFmtId="0" fontId="58" fillId="36" borderId="93" xfId="54" applyFont="1" applyFill="1" applyBorder="1" applyAlignment="1">
      <alignment vertical="center" wrapText="1"/>
    </xf>
    <xf numFmtId="0" fontId="58" fillId="36" borderId="37" xfId="54" applyFont="1" applyFill="1" applyBorder="1" applyAlignment="1">
      <alignment vertical="center"/>
    </xf>
    <xf numFmtId="0" fontId="58" fillId="36" borderId="51" xfId="54" applyFont="1" applyFill="1" applyBorder="1" applyAlignment="1">
      <alignment vertical="center"/>
    </xf>
    <xf numFmtId="0" fontId="58" fillId="36" borderId="52" xfId="54" applyFont="1" applyFill="1" applyBorder="1" applyAlignment="1">
      <alignment vertical="center"/>
    </xf>
    <xf numFmtId="0" fontId="58" fillId="36" borderId="32" xfId="54" applyFont="1" applyFill="1" applyBorder="1" applyAlignment="1">
      <alignment vertical="center"/>
    </xf>
    <xf numFmtId="0" fontId="58" fillId="36" borderId="0" xfId="54" applyFont="1" applyFill="1" applyBorder="1" applyAlignment="1">
      <alignment vertical="center"/>
    </xf>
    <xf numFmtId="0" fontId="58" fillId="36" borderId="50" xfId="54" applyFont="1" applyFill="1" applyBorder="1" applyAlignment="1">
      <alignment vertical="center"/>
    </xf>
    <xf numFmtId="0" fontId="58" fillId="36" borderId="34" xfId="54" applyFont="1" applyFill="1" applyBorder="1" applyAlignment="1">
      <alignment vertical="center"/>
    </xf>
    <xf numFmtId="0" fontId="58" fillId="36" borderId="67" xfId="54" applyFont="1" applyFill="1" applyBorder="1" applyAlignment="1">
      <alignment vertical="center"/>
    </xf>
    <xf numFmtId="0" fontId="58" fillId="36" borderId="68" xfId="54" applyFont="1" applyFill="1" applyBorder="1" applyAlignment="1">
      <alignment vertical="center"/>
    </xf>
    <xf numFmtId="0" fontId="81" fillId="36" borderId="37" xfId="54" applyFont="1" applyFill="1" applyBorder="1" applyAlignment="1">
      <alignment horizontal="left" vertical="center"/>
    </xf>
    <xf numFmtId="0" fontId="81" fillId="36" borderId="51" xfId="54" applyFont="1" applyFill="1" applyBorder="1" applyAlignment="1">
      <alignment horizontal="left" vertical="center"/>
    </xf>
    <xf numFmtId="0" fontId="81" fillId="36" borderId="52" xfId="54" applyFont="1" applyFill="1" applyBorder="1" applyAlignment="1">
      <alignment horizontal="left" vertical="center"/>
    </xf>
    <xf numFmtId="178" fontId="58" fillId="36" borderId="37" xfId="54" applyNumberFormat="1" applyFont="1" applyFill="1" applyBorder="1" applyAlignment="1">
      <alignment horizontal="center" vertical="center"/>
    </xf>
    <xf numFmtId="178" fontId="58" fillId="36" borderId="51" xfId="54" applyNumberFormat="1" applyFont="1" applyFill="1" applyBorder="1" applyAlignment="1">
      <alignment horizontal="center" vertical="center"/>
    </xf>
    <xf numFmtId="178" fontId="58" fillId="36" borderId="41" xfId="54" applyNumberFormat="1" applyFont="1" applyFill="1" applyBorder="1" applyAlignment="1">
      <alignment horizontal="center" vertical="center"/>
    </xf>
    <xf numFmtId="0" fontId="31" fillId="0" borderId="97" xfId="54" applyFont="1" applyFill="1" applyBorder="1" applyAlignment="1">
      <alignment horizontal="center" vertical="center"/>
    </xf>
    <xf numFmtId="0" fontId="31" fillId="0" borderId="0" xfId="54" applyFont="1" applyFill="1" applyBorder="1" applyAlignment="1">
      <alignment horizontal="center" vertical="center"/>
    </xf>
    <xf numFmtId="0" fontId="31" fillId="0" borderId="50" xfId="54" applyFont="1" applyFill="1" applyBorder="1" applyAlignment="1">
      <alignment horizontal="center" vertical="center"/>
    </xf>
    <xf numFmtId="178" fontId="58" fillId="30" borderId="23" xfId="54" applyNumberFormat="1" applyFont="1" applyFill="1" applyBorder="1" applyAlignment="1">
      <alignment horizontal="center" vertical="center"/>
    </xf>
    <xf numFmtId="176" fontId="31" fillId="0" borderId="0" xfId="54" applyNumberFormat="1" applyFont="1" applyFill="1" applyBorder="1" applyAlignment="1">
      <alignment horizontal="center" vertical="center"/>
    </xf>
    <xf numFmtId="176" fontId="31" fillId="0" borderId="50" xfId="54" applyNumberFormat="1" applyFont="1" applyFill="1" applyBorder="1" applyAlignment="1">
      <alignment horizontal="center" vertical="center"/>
    </xf>
    <xf numFmtId="178" fontId="58" fillId="36" borderId="35" xfId="54" applyNumberFormat="1" applyFont="1" applyFill="1" applyBorder="1" applyAlignment="1">
      <alignment horizontal="center" vertical="center"/>
    </xf>
    <xf numFmtId="178" fontId="58" fillId="36" borderId="36" xfId="54" applyNumberFormat="1" applyFont="1" applyFill="1" applyBorder="1" applyAlignment="1">
      <alignment horizontal="center" vertical="center"/>
    </xf>
    <xf numFmtId="178" fontId="58" fillId="36" borderId="99" xfId="54" applyNumberFormat="1" applyFont="1" applyFill="1" applyBorder="1" applyAlignment="1">
      <alignment horizontal="center" vertical="center"/>
    </xf>
    <xf numFmtId="178" fontId="58" fillId="36" borderId="100" xfId="54" applyNumberFormat="1" applyFont="1" applyFill="1" applyBorder="1" applyAlignment="1">
      <alignment horizontal="center" vertical="center"/>
    </xf>
    <xf numFmtId="178" fontId="58" fillId="30" borderId="46" xfId="54" applyNumberFormat="1" applyFont="1" applyFill="1" applyBorder="1" applyAlignment="1">
      <alignment horizontal="center" vertical="center"/>
    </xf>
    <xf numFmtId="178" fontId="58" fillId="30" borderId="15" xfId="54" applyNumberFormat="1" applyFont="1" applyFill="1" applyBorder="1" applyAlignment="1">
      <alignment horizontal="center" vertical="center"/>
    </xf>
    <xf numFmtId="176" fontId="31" fillId="0" borderId="97" xfId="54" applyNumberFormat="1" applyFont="1" applyFill="1" applyBorder="1" applyAlignment="1">
      <alignment horizontal="center" vertical="center"/>
    </xf>
    <xf numFmtId="176" fontId="31" fillId="0" borderId="98" xfId="54" applyNumberFormat="1" applyFont="1" applyFill="1" applyBorder="1" applyAlignment="1">
      <alignment horizontal="center" vertical="center"/>
    </xf>
    <xf numFmtId="176" fontId="31" fillId="0" borderId="92" xfId="54" applyNumberFormat="1" applyFont="1" applyFill="1" applyBorder="1" applyAlignment="1">
      <alignment horizontal="center" vertical="center"/>
    </xf>
    <xf numFmtId="176" fontId="31" fillId="0" borderId="93" xfId="54" applyNumberFormat="1" applyFont="1" applyFill="1" applyBorder="1" applyAlignment="1">
      <alignment horizontal="center" vertical="center"/>
    </xf>
    <xf numFmtId="0" fontId="23" fillId="0" borderId="124" xfId="54" applyFont="1" applyBorder="1">
      <alignment vertical="center"/>
    </xf>
    <xf numFmtId="0" fontId="23" fillId="0" borderId="125" xfId="54" applyFont="1" applyBorder="1">
      <alignment vertical="center"/>
    </xf>
    <xf numFmtId="0" fontId="23" fillId="0" borderId="126" xfId="54" applyFont="1" applyBorder="1">
      <alignment vertical="center"/>
    </xf>
    <xf numFmtId="176" fontId="55" fillId="0" borderId="83" xfId="54" applyNumberFormat="1" applyFont="1" applyBorder="1" applyAlignment="1">
      <alignment horizontal="center" vertical="center" shrinkToFit="1"/>
    </xf>
    <xf numFmtId="176" fontId="55" fillId="0" borderId="107" xfId="54" applyNumberFormat="1" applyFont="1" applyBorder="1" applyAlignment="1">
      <alignment horizontal="center" vertical="center" shrinkToFit="1"/>
    </xf>
    <xf numFmtId="176" fontId="55" fillId="0" borderId="84" xfId="54" applyNumberFormat="1" applyFont="1" applyBorder="1" applyAlignment="1">
      <alignment horizontal="center" vertical="center" shrinkToFit="1"/>
    </xf>
    <xf numFmtId="176" fontId="56" fillId="0" borderId="82" xfId="54" applyNumberFormat="1" applyFont="1" applyBorder="1" applyAlignment="1">
      <alignment horizontal="center" vertical="center" shrinkToFit="1"/>
    </xf>
    <xf numFmtId="176" fontId="56" fillId="0" borderId="107" xfId="54" applyNumberFormat="1" applyFont="1" applyBorder="1" applyAlignment="1">
      <alignment horizontal="center" vertical="center" shrinkToFit="1"/>
    </xf>
    <xf numFmtId="176" fontId="56" fillId="0" borderId="108" xfId="54" applyNumberFormat="1" applyFont="1" applyBorder="1" applyAlignment="1">
      <alignment horizontal="center" vertical="center" shrinkToFit="1"/>
    </xf>
    <xf numFmtId="176" fontId="56" fillId="0" borderId="83" xfId="54" applyNumberFormat="1" applyFont="1" applyBorder="1" applyAlignment="1">
      <alignment horizontal="center" vertical="center" shrinkToFit="1"/>
    </xf>
    <xf numFmtId="0" fontId="56" fillId="0" borderId="107" xfId="54" applyFont="1" applyBorder="1" applyAlignment="1">
      <alignment horizontal="center" vertical="center" shrinkToFit="1"/>
    </xf>
    <xf numFmtId="0" fontId="56" fillId="0" borderId="84" xfId="54" applyFont="1" applyBorder="1" applyAlignment="1">
      <alignment horizontal="center" vertical="center" shrinkToFit="1"/>
    </xf>
    <xf numFmtId="49" fontId="55" fillId="43" borderId="32" xfId="54" applyNumberFormat="1" applyFont="1" applyFill="1" applyBorder="1" applyAlignment="1">
      <alignment horizontal="center" vertical="center" shrinkToFit="1"/>
    </xf>
    <xf numFmtId="49" fontId="55" fillId="43" borderId="0" xfId="54" applyNumberFormat="1" applyFont="1" applyFill="1" applyBorder="1" applyAlignment="1">
      <alignment horizontal="center" vertical="center" shrinkToFit="1"/>
    </xf>
    <xf numFmtId="49" fontId="55" fillId="43" borderId="33" xfId="54" applyNumberFormat="1" applyFont="1" applyFill="1" applyBorder="1" applyAlignment="1">
      <alignment horizontal="center" vertical="center" shrinkToFit="1"/>
    </xf>
    <xf numFmtId="49" fontId="55" fillId="43" borderId="34" xfId="54" applyNumberFormat="1" applyFont="1" applyFill="1" applyBorder="1" applyAlignment="1">
      <alignment horizontal="center" vertical="center" shrinkToFit="1"/>
    </xf>
    <xf numFmtId="49" fontId="55" fillId="43" borderId="67" xfId="54" applyNumberFormat="1" applyFont="1" applyFill="1" applyBorder="1" applyAlignment="1">
      <alignment horizontal="center" vertical="center" shrinkToFit="1"/>
    </xf>
    <xf numFmtId="49" fontId="55" fillId="43" borderId="35" xfId="54" applyNumberFormat="1" applyFont="1" applyFill="1" applyBorder="1" applyAlignment="1">
      <alignment horizontal="center" vertical="center" shrinkToFit="1"/>
    </xf>
    <xf numFmtId="49" fontId="55" fillId="43" borderId="27" xfId="54" applyNumberFormat="1" applyFont="1" applyFill="1" applyBorder="1" applyAlignment="1">
      <alignment horizontal="center" vertical="center" shrinkToFit="1"/>
    </xf>
    <xf numFmtId="49" fontId="55" fillId="43" borderId="90" xfId="54" applyNumberFormat="1" applyFont="1" applyFill="1" applyBorder="1" applyAlignment="1">
      <alignment horizontal="center" vertical="center" shrinkToFit="1"/>
    </xf>
    <xf numFmtId="49" fontId="55" fillId="43" borderId="47" xfId="54" applyNumberFormat="1" applyFont="1" applyFill="1" applyBorder="1" applyAlignment="1">
      <alignment horizontal="center" vertical="center" shrinkToFit="1"/>
    </xf>
    <xf numFmtId="49" fontId="66" fillId="45" borderId="34" xfId="54" applyNumberFormat="1" applyFont="1" applyFill="1" applyBorder="1" applyAlignment="1">
      <alignment horizontal="center" vertical="center" shrinkToFit="1"/>
    </xf>
    <xf numFmtId="49" fontId="66" fillId="45" borderId="67" xfId="54" applyNumberFormat="1" applyFont="1" applyFill="1" applyBorder="1" applyAlignment="1">
      <alignment horizontal="center" vertical="center" shrinkToFit="1"/>
    </xf>
    <xf numFmtId="176" fontId="31" fillId="0" borderId="32" xfId="54" applyNumberFormat="1" applyFont="1" applyBorder="1" applyAlignment="1">
      <alignment horizontal="center" vertical="center"/>
    </xf>
    <xf numFmtId="176" fontId="31" fillId="0" borderId="0" xfId="54" applyNumberFormat="1" applyFont="1" applyBorder="1" applyAlignment="1">
      <alignment horizontal="center" vertical="center"/>
    </xf>
    <xf numFmtId="176" fontId="31" fillId="0" borderId="33" xfId="54" applyNumberFormat="1" applyFont="1" applyBorder="1" applyAlignment="1">
      <alignment horizontal="center" vertical="center"/>
    </xf>
    <xf numFmtId="0" fontId="66" fillId="37" borderId="48" xfId="54" applyNumberFormat="1" applyFont="1" applyFill="1" applyBorder="1" applyAlignment="1">
      <alignment horizontal="center" vertical="center" shrinkToFit="1"/>
    </xf>
    <xf numFmtId="176" fontId="60" fillId="0" borderId="101" xfId="54" applyNumberFormat="1" applyFont="1" applyBorder="1" applyAlignment="1">
      <alignment horizontal="center" vertical="center" shrinkToFit="1"/>
    </xf>
    <xf numFmtId="176" fontId="60" fillId="0" borderId="102" xfId="54" applyNumberFormat="1" applyFont="1" applyBorder="1" applyAlignment="1">
      <alignment horizontal="center" vertical="center" shrinkToFit="1"/>
    </xf>
    <xf numFmtId="176" fontId="60" fillId="0" borderId="103" xfId="54" applyNumberFormat="1" applyFont="1" applyBorder="1" applyAlignment="1">
      <alignment horizontal="center" vertical="center" shrinkToFit="1"/>
    </xf>
    <xf numFmtId="176" fontId="60" fillId="36" borderId="25" xfId="54" applyNumberFormat="1" applyFont="1" applyFill="1" applyBorder="1" applyAlignment="1">
      <alignment horizontal="center" vertical="center" shrinkToFit="1"/>
    </xf>
    <xf numFmtId="176" fontId="60" fillId="36" borderId="43" xfId="54" applyNumberFormat="1" applyFont="1" applyFill="1" applyBorder="1" applyAlignment="1">
      <alignment horizontal="center" vertical="center" shrinkToFit="1"/>
    </xf>
    <xf numFmtId="176" fontId="60" fillId="36" borderId="122" xfId="54" applyNumberFormat="1" applyFont="1" applyFill="1" applyBorder="1" applyAlignment="1">
      <alignment horizontal="center" vertical="center" shrinkToFit="1"/>
    </xf>
    <xf numFmtId="49" fontId="66" fillId="37" borderId="92" xfId="54" applyNumberFormat="1" applyFont="1" applyFill="1" applyBorder="1" applyAlignment="1">
      <alignment horizontal="center" vertical="center" shrinkToFit="1"/>
    </xf>
    <xf numFmtId="49" fontId="66" fillId="37" borderId="48" xfId="54" applyNumberFormat="1" applyFont="1" applyFill="1" applyBorder="1" applyAlignment="1">
      <alignment horizontal="center" vertical="center" shrinkToFit="1"/>
    </xf>
    <xf numFmtId="0" fontId="0" fillId="0" borderId="89" xfId="54" applyNumberFormat="1" applyFont="1" applyBorder="1" applyAlignment="1">
      <alignment horizontal="center" vertical="center"/>
    </xf>
    <xf numFmtId="0" fontId="0" fillId="0" borderId="3" xfId="54" applyNumberFormat="1" applyFont="1" applyBorder="1" applyAlignment="1">
      <alignment horizontal="center" vertical="center"/>
    </xf>
    <xf numFmtId="0" fontId="0" fillId="0" borderId="17" xfId="54" applyNumberFormat="1" applyFont="1" applyBorder="1" applyAlignment="1">
      <alignment horizontal="center" vertical="center"/>
    </xf>
    <xf numFmtId="0" fontId="1" fillId="0" borderId="89" xfId="54" applyNumberFormat="1" applyFont="1" applyBorder="1" applyAlignment="1">
      <alignment horizontal="center" vertical="center"/>
    </xf>
    <xf numFmtId="0" fontId="1" fillId="0" borderId="3" xfId="54" applyNumberFormat="1" applyFont="1" applyBorder="1" applyAlignment="1">
      <alignment horizontal="center" vertical="center"/>
    </xf>
    <xf numFmtId="0" fontId="1" fillId="0" borderId="17" xfId="54" applyNumberFormat="1" applyFont="1" applyBorder="1" applyAlignment="1">
      <alignment horizontal="center" vertical="center"/>
    </xf>
    <xf numFmtId="0" fontId="61" fillId="43" borderId="27" xfId="54" applyFont="1" applyFill="1" applyBorder="1" applyAlignment="1">
      <alignment vertical="top" wrapText="1"/>
    </xf>
    <xf numFmtId="0" fontId="61" fillId="43" borderId="90" xfId="54" applyFont="1" applyFill="1" applyBorder="1" applyAlignment="1">
      <alignment vertical="top" wrapText="1"/>
    </xf>
    <xf numFmtId="0" fontId="61" fillId="43" borderId="86" xfId="54" applyFont="1" applyFill="1" applyBorder="1" applyAlignment="1">
      <alignment vertical="top" wrapText="1"/>
    </xf>
    <xf numFmtId="0" fontId="61" fillId="43" borderId="32" xfId="54" applyFont="1" applyFill="1" applyBorder="1" applyAlignment="1">
      <alignment vertical="top" wrapText="1"/>
    </xf>
    <xf numFmtId="0" fontId="61" fillId="43" borderId="0" xfId="54" applyFont="1" applyFill="1" applyBorder="1" applyAlignment="1">
      <alignment vertical="top" wrapText="1"/>
    </xf>
    <xf numFmtId="0" fontId="61" fillId="43" borderId="50" xfId="54" applyFont="1" applyFill="1" applyBorder="1" applyAlignment="1">
      <alignment vertical="top" wrapText="1"/>
    </xf>
    <xf numFmtId="0" fontId="61" fillId="43" borderId="34" xfId="54" applyFont="1" applyFill="1" applyBorder="1" applyAlignment="1">
      <alignment vertical="top" wrapText="1"/>
    </xf>
    <xf numFmtId="0" fontId="61" fillId="43" borderId="67" xfId="54" applyFont="1" applyFill="1" applyBorder="1" applyAlignment="1">
      <alignment vertical="top" wrapText="1"/>
    </xf>
    <xf numFmtId="0" fontId="61" fillId="43" borderId="68" xfId="54" applyFont="1" applyFill="1" applyBorder="1" applyAlignment="1">
      <alignment vertical="top" wrapText="1"/>
    </xf>
    <xf numFmtId="0" fontId="59" fillId="43" borderId="32" xfId="54" applyFont="1" applyFill="1" applyBorder="1" applyAlignment="1">
      <alignment vertical="top" wrapText="1"/>
    </xf>
    <xf numFmtId="0" fontId="59" fillId="43" borderId="0" xfId="54" applyFont="1" applyFill="1" applyBorder="1" applyAlignment="1">
      <alignment vertical="top" wrapText="1"/>
    </xf>
    <xf numFmtId="0" fontId="59" fillId="43" borderId="50" xfId="54" applyFont="1" applyFill="1" applyBorder="1" applyAlignment="1">
      <alignment vertical="top" wrapText="1"/>
    </xf>
    <xf numFmtId="0" fontId="59" fillId="43" borderId="34" xfId="54" applyFont="1" applyFill="1" applyBorder="1" applyAlignment="1">
      <alignment vertical="top" wrapText="1"/>
    </xf>
    <xf numFmtId="0" fontId="59" fillId="43" borderId="67" xfId="54" applyFont="1" applyFill="1" applyBorder="1" applyAlignment="1">
      <alignment vertical="top" wrapText="1"/>
    </xf>
    <xf numFmtId="0" fontId="59" fillId="43" borderId="68" xfId="54" applyFont="1" applyFill="1" applyBorder="1" applyAlignment="1">
      <alignment vertical="top" wrapText="1"/>
    </xf>
    <xf numFmtId="0" fontId="59" fillId="43" borderId="27" xfId="54" applyFont="1" applyFill="1" applyBorder="1" applyAlignment="1">
      <alignment vertical="top" wrapText="1"/>
    </xf>
    <xf numFmtId="0" fontId="59" fillId="43" borderId="90" xfId="54" applyFont="1" applyFill="1" applyBorder="1" applyAlignment="1">
      <alignment vertical="top" wrapText="1"/>
    </xf>
    <xf numFmtId="0" fontId="59" fillId="43" borderId="86" xfId="54" applyFont="1" applyFill="1" applyBorder="1" applyAlignment="1">
      <alignment vertical="top" wrapText="1"/>
    </xf>
    <xf numFmtId="0" fontId="58" fillId="30" borderId="32" xfId="54" applyFont="1" applyFill="1" applyBorder="1" applyAlignment="1">
      <alignment vertical="center" wrapText="1"/>
    </xf>
    <xf numFmtId="0" fontId="58" fillId="30" borderId="0" xfId="54" applyFont="1" applyFill="1" applyBorder="1" applyAlignment="1">
      <alignment vertical="center" wrapText="1"/>
    </xf>
    <xf numFmtId="0" fontId="58" fillId="30" borderId="50" xfId="54" applyFont="1" applyFill="1" applyBorder="1" applyAlignment="1">
      <alignment vertical="center" wrapText="1"/>
    </xf>
    <xf numFmtId="0" fontId="58" fillId="30" borderId="38" xfId="54" applyFont="1" applyFill="1" applyBorder="1" applyAlignment="1">
      <alignment vertical="center" wrapText="1"/>
    </xf>
    <xf numFmtId="0" fontId="58" fillId="30" borderId="92" xfId="54" applyFont="1" applyFill="1" applyBorder="1" applyAlignment="1">
      <alignment vertical="center" wrapText="1"/>
    </xf>
    <xf numFmtId="0" fontId="58" fillId="30" borderId="93" xfId="54" applyFont="1" applyFill="1" applyBorder="1" applyAlignment="1">
      <alignment vertical="center" wrapText="1"/>
    </xf>
    <xf numFmtId="0" fontId="58" fillId="30" borderId="37" xfId="54" applyFont="1" applyFill="1" applyBorder="1" applyAlignment="1">
      <alignment vertical="center" wrapText="1"/>
    </xf>
    <xf numFmtId="0" fontId="58" fillId="30" borderId="51" xfId="54" applyFont="1" applyFill="1" applyBorder="1" applyAlignment="1">
      <alignment vertical="center" wrapText="1"/>
    </xf>
    <xf numFmtId="0" fontId="58" fillId="30" borderId="52" xfId="54" applyFont="1" applyFill="1" applyBorder="1" applyAlignment="1">
      <alignment vertical="center" wrapText="1"/>
    </xf>
    <xf numFmtId="0" fontId="79" fillId="30" borderId="4" xfId="54" applyFont="1" applyFill="1" applyBorder="1" applyAlignment="1">
      <alignment horizontal="left" vertical="top" wrapText="1"/>
    </xf>
    <xf numFmtId="0" fontId="79" fillId="0" borderId="27" xfId="54" applyFont="1" applyFill="1" applyBorder="1" applyAlignment="1">
      <alignment vertical="center" textRotation="255" wrapText="1"/>
    </xf>
    <xf numFmtId="0" fontId="79" fillId="0" borderId="86" xfId="54" applyFont="1" applyFill="1" applyBorder="1" applyAlignment="1">
      <alignment vertical="center" textRotation="255" wrapText="1"/>
    </xf>
    <xf numFmtId="0" fontId="79" fillId="0" borderId="32" xfId="54" applyFont="1" applyFill="1" applyBorder="1" applyAlignment="1">
      <alignment vertical="center" textRotation="255" wrapText="1"/>
    </xf>
    <xf numFmtId="0" fontId="79" fillId="0" borderId="50" xfId="54" applyFont="1" applyFill="1" applyBorder="1" applyAlignment="1">
      <alignment vertical="center" textRotation="255" wrapText="1"/>
    </xf>
    <xf numFmtId="0" fontId="79" fillId="0" borderId="34" xfId="54" applyFont="1" applyFill="1" applyBorder="1" applyAlignment="1">
      <alignment vertical="center" textRotation="255" wrapText="1"/>
    </xf>
    <xf numFmtId="0" fontId="79" fillId="0" borderId="68" xfId="54" applyFont="1" applyFill="1" applyBorder="1" applyAlignment="1">
      <alignment vertical="center" textRotation="255" wrapText="1"/>
    </xf>
    <xf numFmtId="0" fontId="58" fillId="30" borderId="23" xfId="54" applyFont="1" applyFill="1" applyBorder="1" applyAlignment="1">
      <alignment horizontal="left" vertical="center" wrapText="1"/>
    </xf>
    <xf numFmtId="0" fontId="58" fillId="30" borderId="4" xfId="54" applyFont="1" applyFill="1" applyBorder="1" applyAlignment="1">
      <alignment horizontal="left" vertical="center" wrapText="1"/>
    </xf>
    <xf numFmtId="0" fontId="60" fillId="30" borderId="46" xfId="54" applyFont="1" applyFill="1" applyBorder="1" applyAlignment="1">
      <alignment horizontal="left" vertical="center" wrapText="1"/>
    </xf>
    <xf numFmtId="0" fontId="60" fillId="30" borderId="15" xfId="54" applyFont="1" applyFill="1" applyBorder="1" applyAlignment="1">
      <alignment horizontal="left" vertical="center" wrapText="1"/>
    </xf>
    <xf numFmtId="0" fontId="60" fillId="30" borderId="23" xfId="54" applyFont="1" applyFill="1" applyBorder="1" applyAlignment="1">
      <alignment horizontal="left" vertical="center" wrapText="1"/>
    </xf>
    <xf numFmtId="0" fontId="60" fillId="30" borderId="4" xfId="54" applyFont="1" applyFill="1" applyBorder="1" applyAlignment="1">
      <alignment horizontal="left" vertical="center" wrapText="1"/>
    </xf>
    <xf numFmtId="49" fontId="4" fillId="0" borderId="83" xfId="54" applyNumberFormat="1" applyFont="1" applyBorder="1" applyAlignment="1">
      <alignment horizontal="center" vertical="center"/>
    </xf>
    <xf numFmtId="49" fontId="4" fillId="0" borderId="107" xfId="54" applyNumberFormat="1" applyFont="1" applyBorder="1" applyAlignment="1">
      <alignment horizontal="center" vertical="center"/>
    </xf>
    <xf numFmtId="49" fontId="4" fillId="0" borderId="108" xfId="54" applyNumberFormat="1" applyFont="1" applyBorder="1" applyAlignment="1">
      <alignment horizontal="center" vertical="center"/>
    </xf>
    <xf numFmtId="49" fontId="4" fillId="0" borderId="65" xfId="54" applyNumberFormat="1" applyFont="1" applyBorder="1" applyAlignment="1">
      <alignment horizontal="center" vertical="center"/>
    </xf>
    <xf numFmtId="49" fontId="4" fillId="0" borderId="89" xfId="54" applyNumberFormat="1" applyFont="1" applyBorder="1" applyAlignment="1">
      <alignment horizontal="center" vertical="center"/>
    </xf>
    <xf numFmtId="49" fontId="4" fillId="0" borderId="3" xfId="54" applyNumberFormat="1" applyFont="1" applyBorder="1" applyAlignment="1">
      <alignment horizontal="center" vertical="center"/>
    </xf>
    <xf numFmtId="49" fontId="4" fillId="0" borderId="17" xfId="54" applyNumberFormat="1" applyFont="1" applyBorder="1" applyAlignment="1">
      <alignment horizontal="center" vertical="center"/>
    </xf>
    <xf numFmtId="49" fontId="4" fillId="0" borderId="63" xfId="54" applyNumberFormat="1" applyFont="1" applyBorder="1" applyAlignment="1">
      <alignment horizontal="center" vertical="center"/>
    </xf>
    <xf numFmtId="49" fontId="67" fillId="49" borderId="38" xfId="54" applyNumberFormat="1" applyFont="1" applyFill="1" applyBorder="1" applyAlignment="1">
      <alignment horizontal="center" vertical="center" shrinkToFit="1"/>
    </xf>
    <xf numFmtId="0" fontId="67" fillId="49" borderId="106" xfId="54" applyNumberFormat="1" applyFont="1" applyFill="1" applyBorder="1" applyAlignment="1">
      <alignment horizontal="center" vertical="center" shrinkToFit="1"/>
    </xf>
    <xf numFmtId="176" fontId="76" fillId="48" borderId="152" xfId="54" applyNumberFormat="1" applyFont="1" applyFill="1" applyBorder="1" applyAlignment="1">
      <alignment horizontal="center" vertical="center" shrinkToFit="1"/>
    </xf>
    <xf numFmtId="176" fontId="76" fillId="48" borderId="153" xfId="54" applyNumberFormat="1" applyFont="1" applyFill="1" applyBorder="1" applyAlignment="1">
      <alignment horizontal="center" vertical="center" shrinkToFit="1"/>
    </xf>
    <xf numFmtId="49" fontId="67" fillId="49" borderId="34" xfId="54" applyNumberFormat="1" applyFont="1" applyFill="1" applyBorder="1" applyAlignment="1">
      <alignment horizontal="center" vertical="center" shrinkToFit="1"/>
    </xf>
    <xf numFmtId="49" fontId="67" fillId="49" borderId="77" xfId="54" applyNumberFormat="1" applyFont="1" applyFill="1" applyBorder="1" applyAlignment="1">
      <alignment horizontal="center" vertical="center" shrinkToFit="1"/>
    </xf>
    <xf numFmtId="176" fontId="31" fillId="0" borderId="90" xfId="54" applyNumberFormat="1" applyFont="1" applyFill="1" applyBorder="1" applyAlignment="1">
      <alignment horizontal="center" vertical="center"/>
    </xf>
    <xf numFmtId="176" fontId="31" fillId="0" borderId="86" xfId="54" applyNumberFormat="1" applyFont="1" applyFill="1" applyBorder="1" applyAlignment="1">
      <alignment horizontal="center" vertical="center"/>
    </xf>
    <xf numFmtId="176" fontId="60" fillId="36" borderId="86" xfId="54" applyNumberFormat="1" applyFont="1" applyFill="1" applyBorder="1" applyAlignment="1">
      <alignment horizontal="center" vertical="center" shrinkToFit="1"/>
    </xf>
    <xf numFmtId="176" fontId="60" fillId="36" borderId="50" xfId="54" applyNumberFormat="1" applyFont="1" applyFill="1" applyBorder="1" applyAlignment="1">
      <alignment horizontal="center" vertical="center" shrinkToFit="1"/>
    </xf>
    <xf numFmtId="176" fontId="60" fillId="36" borderId="68" xfId="54" applyNumberFormat="1" applyFont="1" applyFill="1" applyBorder="1" applyAlignment="1">
      <alignment horizontal="center" vertical="center" shrinkToFit="1"/>
    </xf>
    <xf numFmtId="176" fontId="58" fillId="36" borderId="27" xfId="54" applyNumberFormat="1" applyFont="1" applyFill="1" applyBorder="1" applyAlignment="1">
      <alignment horizontal="center" vertical="center"/>
    </xf>
    <xf numFmtId="176" fontId="58" fillId="36" borderId="90" xfId="54" applyNumberFormat="1" applyFont="1" applyFill="1" applyBorder="1" applyAlignment="1">
      <alignment horizontal="center" vertical="center"/>
    </xf>
    <xf numFmtId="176" fontId="58" fillId="36" borderId="47" xfId="54" applyNumberFormat="1" applyFont="1" applyFill="1" applyBorder="1" applyAlignment="1">
      <alignment horizontal="center" vertical="center"/>
    </xf>
    <xf numFmtId="178" fontId="58" fillId="39" borderId="51" xfId="55" applyNumberFormat="1" applyFont="1" applyFill="1" applyBorder="1" applyAlignment="1">
      <alignment horizontal="center" vertical="center"/>
    </xf>
    <xf numFmtId="178" fontId="58" fillId="39" borderId="41" xfId="55" applyNumberFormat="1" applyFont="1" applyFill="1" applyBorder="1" applyAlignment="1">
      <alignment horizontal="center" vertical="center"/>
    </xf>
    <xf numFmtId="178" fontId="58" fillId="39" borderId="0" xfId="55" applyNumberFormat="1" applyFont="1" applyFill="1" applyBorder="1" applyAlignment="1">
      <alignment horizontal="center" vertical="center"/>
    </xf>
    <xf numFmtId="178" fontId="58" fillId="39" borderId="33" xfId="55" applyNumberFormat="1" applyFont="1" applyFill="1" applyBorder="1" applyAlignment="1">
      <alignment horizontal="center" vertical="center"/>
    </xf>
    <xf numFmtId="178" fontId="58" fillId="39" borderId="90" xfId="55" applyNumberFormat="1" applyFont="1" applyFill="1" applyBorder="1" applyAlignment="1">
      <alignment horizontal="center" vertical="center"/>
    </xf>
    <xf numFmtId="178" fontId="58" fillId="39" borderId="47" xfId="55" applyNumberFormat="1" applyFont="1" applyFill="1" applyBorder="1" applyAlignment="1">
      <alignment horizontal="center" vertical="center"/>
    </xf>
    <xf numFmtId="178" fontId="58" fillId="39" borderId="92" xfId="55" applyNumberFormat="1" applyFont="1" applyFill="1" applyBorder="1" applyAlignment="1">
      <alignment horizontal="center" vertical="center"/>
    </xf>
    <xf numFmtId="178" fontId="58" fillId="39" borderId="48" xfId="55" applyNumberFormat="1" applyFont="1" applyFill="1" applyBorder="1" applyAlignment="1">
      <alignment horizontal="center" vertical="center"/>
    </xf>
    <xf numFmtId="0" fontId="80" fillId="0" borderId="112" xfId="54" applyFont="1" applyBorder="1" applyAlignment="1">
      <alignment horizontal="center" vertical="center"/>
    </xf>
    <xf numFmtId="0" fontId="80" fillId="0" borderId="113" xfId="54" applyFont="1" applyBorder="1" applyAlignment="1">
      <alignment horizontal="center" vertical="center"/>
    </xf>
    <xf numFmtId="0" fontId="80" fillId="0" borderId="114" xfId="54" applyFont="1" applyBorder="1" applyAlignment="1">
      <alignment horizontal="center" vertical="center"/>
    </xf>
    <xf numFmtId="0" fontId="80" fillId="0" borderId="88" xfId="54" applyFont="1" applyBorder="1" applyAlignment="1">
      <alignment horizontal="center" vertical="center"/>
    </xf>
    <xf numFmtId="0" fontId="80" fillId="0" borderId="67" xfId="54" applyFont="1" applyBorder="1" applyAlignment="1">
      <alignment horizontal="center" vertical="center"/>
    </xf>
    <xf numFmtId="0" fontId="80" fillId="0" borderId="68" xfId="54" applyFont="1" applyBorder="1" applyAlignment="1">
      <alignment horizontal="center" vertical="center"/>
    </xf>
    <xf numFmtId="0" fontId="31" fillId="0" borderId="115" xfId="54" applyFont="1" applyBorder="1" applyAlignment="1">
      <alignment horizontal="center" vertical="center"/>
    </xf>
    <xf numFmtId="0" fontId="31" fillId="0" borderId="113" xfId="54" applyFont="1" applyBorder="1" applyAlignment="1">
      <alignment horizontal="center" vertical="center"/>
    </xf>
    <xf numFmtId="0" fontId="31" fillId="0" borderId="114" xfId="54" applyFont="1" applyBorder="1" applyAlignment="1">
      <alignment horizontal="center" vertical="center"/>
    </xf>
    <xf numFmtId="0" fontId="31" fillId="0" borderId="34" xfId="54" applyFont="1" applyBorder="1" applyAlignment="1">
      <alignment horizontal="center" vertical="center"/>
    </xf>
    <xf numFmtId="0" fontId="31" fillId="0" borderId="67" xfId="54" applyFont="1" applyBorder="1" applyAlignment="1">
      <alignment horizontal="center" vertical="center"/>
    </xf>
    <xf numFmtId="0" fontId="31" fillId="0" borderId="68" xfId="54" applyFont="1" applyBorder="1" applyAlignment="1">
      <alignment horizontal="center" vertical="center"/>
    </xf>
    <xf numFmtId="0" fontId="31" fillId="0" borderId="116" xfId="54" applyFont="1" applyBorder="1" applyAlignment="1">
      <alignment horizontal="center" vertical="center"/>
    </xf>
    <xf numFmtId="0" fontId="31" fillId="0" borderId="35" xfId="54" applyFont="1" applyBorder="1" applyAlignment="1">
      <alignment horizontal="center" vertical="center"/>
    </xf>
    <xf numFmtId="0" fontId="79" fillId="36" borderId="27" xfId="54" applyFont="1" applyFill="1" applyBorder="1" applyAlignment="1">
      <alignment vertical="top" wrapText="1"/>
    </xf>
    <xf numFmtId="0" fontId="79" fillId="36" borderId="32" xfId="54" applyFont="1" applyFill="1" applyBorder="1" applyAlignment="1">
      <alignment vertical="top" wrapText="1"/>
    </xf>
    <xf numFmtId="0" fontId="79" fillId="36" borderId="34" xfId="54" applyFont="1" applyFill="1" applyBorder="1" applyAlignment="1">
      <alignment vertical="top" wrapText="1"/>
    </xf>
    <xf numFmtId="0" fontId="81" fillId="36" borderId="31" xfId="54" applyFont="1" applyFill="1" applyBorder="1" applyAlignment="1">
      <alignment vertical="center"/>
    </xf>
    <xf numFmtId="0" fontId="81" fillId="36" borderId="91" xfId="54" applyFont="1" applyFill="1" applyBorder="1" applyAlignment="1">
      <alignment vertical="center"/>
    </xf>
    <xf numFmtId="0" fontId="81" fillId="36" borderId="45" xfId="54" applyFont="1" applyFill="1" applyBorder="1" applyAlignment="1">
      <alignment vertical="center"/>
    </xf>
    <xf numFmtId="0" fontId="81" fillId="36" borderId="94" xfId="54" applyFont="1" applyFill="1" applyBorder="1" applyAlignment="1">
      <alignment vertical="center"/>
    </xf>
    <xf numFmtId="0" fontId="81" fillId="36" borderId="95" xfId="54" applyFont="1" applyFill="1" applyBorder="1" applyAlignment="1">
      <alignment vertical="center"/>
    </xf>
    <xf numFmtId="0" fontId="81" fillId="36" borderId="69" xfId="54" applyFont="1" applyFill="1" applyBorder="1" applyAlignment="1">
      <alignment vertical="center"/>
    </xf>
    <xf numFmtId="0" fontId="58" fillId="36" borderId="31" xfId="54" applyFont="1" applyFill="1" applyBorder="1" applyAlignment="1">
      <alignment vertical="center"/>
    </xf>
    <xf numFmtId="0" fontId="58" fillId="36" borderId="91" xfId="54" applyFont="1" applyFill="1" applyBorder="1" applyAlignment="1">
      <alignment vertical="center"/>
    </xf>
    <xf numFmtId="0" fontId="58" fillId="36" borderId="45" xfId="54" applyFont="1" applyFill="1" applyBorder="1" applyAlignment="1">
      <alignment vertical="center"/>
    </xf>
    <xf numFmtId="0" fontId="58" fillId="36" borderId="31" xfId="54" applyFont="1" applyFill="1" applyBorder="1" applyAlignment="1">
      <alignment vertical="center" wrapText="1"/>
    </xf>
    <xf numFmtId="0" fontId="58" fillId="36" borderId="91" xfId="54" applyFont="1" applyFill="1" applyBorder="1" applyAlignment="1">
      <alignment vertical="center" wrapText="1"/>
    </xf>
    <xf numFmtId="0" fontId="58" fillId="36" borderId="45" xfId="54" applyFont="1" applyFill="1" applyBorder="1" applyAlignment="1">
      <alignment vertical="center" wrapText="1"/>
    </xf>
    <xf numFmtId="0" fontId="31" fillId="36" borderId="31" xfId="54" applyFont="1" applyFill="1" applyBorder="1" applyAlignment="1">
      <alignment vertical="center" wrapText="1" shrinkToFit="1"/>
    </xf>
    <xf numFmtId="0" fontId="31" fillId="36" borderId="91" xfId="54" applyFont="1" applyFill="1" applyBorder="1" applyAlignment="1">
      <alignment vertical="center" wrapText="1" shrinkToFit="1"/>
    </xf>
    <xf numFmtId="0" fontId="31" fillId="36" borderId="45" xfId="54" applyFont="1" applyFill="1" applyBorder="1" applyAlignment="1">
      <alignment vertical="center" wrapText="1" shrinkToFit="1"/>
    </xf>
    <xf numFmtId="178" fontId="58" fillId="41" borderId="31" xfId="54" applyNumberFormat="1" applyFont="1" applyFill="1" applyBorder="1" applyAlignment="1">
      <alignment horizontal="center" vertical="center"/>
    </xf>
    <xf numFmtId="178" fontId="58" fillId="41" borderId="91" xfId="54" applyNumberFormat="1" applyFont="1" applyFill="1" applyBorder="1" applyAlignment="1">
      <alignment horizontal="center" vertical="center"/>
    </xf>
    <xf numFmtId="178" fontId="58" fillId="41" borderId="49" xfId="54" applyNumberFormat="1" applyFont="1" applyFill="1" applyBorder="1" applyAlignment="1">
      <alignment horizontal="center" vertical="center"/>
    </xf>
    <xf numFmtId="0" fontId="58" fillId="36" borderId="36" xfId="54" applyFont="1" applyFill="1" applyBorder="1" applyAlignment="1">
      <alignment vertical="center"/>
    </xf>
    <xf numFmtId="0" fontId="58" fillId="36" borderId="99" xfId="54" applyFont="1" applyFill="1" applyBorder="1" applyAlignment="1">
      <alignment vertical="center"/>
    </xf>
    <xf numFmtId="0" fontId="58" fillId="36" borderId="44" xfId="54" applyFont="1" applyFill="1" applyBorder="1" applyAlignment="1">
      <alignment vertical="center"/>
    </xf>
    <xf numFmtId="178" fontId="58" fillId="41" borderId="94" xfId="54" applyNumberFormat="1" applyFont="1" applyFill="1" applyBorder="1" applyAlignment="1">
      <alignment horizontal="center" vertical="center"/>
    </xf>
    <xf numFmtId="178" fontId="58" fillId="41" borderId="95" xfId="54" applyNumberFormat="1" applyFont="1" applyFill="1" applyBorder="1" applyAlignment="1">
      <alignment horizontal="center" vertical="center"/>
    </xf>
    <xf numFmtId="178" fontId="58" fillId="41" borderId="96" xfId="54" applyNumberFormat="1" applyFont="1" applyFill="1" applyBorder="1" applyAlignment="1">
      <alignment horizontal="center" vertical="center"/>
    </xf>
    <xf numFmtId="0" fontId="31" fillId="36" borderId="32" xfId="54" applyFont="1" applyFill="1" applyBorder="1" applyAlignment="1">
      <alignment vertical="center" wrapText="1" shrinkToFit="1"/>
    </xf>
    <xf numFmtId="0" fontId="31" fillId="36" borderId="0" xfId="54" applyFont="1" applyFill="1" applyBorder="1" applyAlignment="1">
      <alignment vertical="center" wrapText="1" shrinkToFit="1"/>
    </xf>
    <xf numFmtId="0" fontId="31" fillId="36" borderId="50" xfId="54" applyFont="1" applyFill="1" applyBorder="1" applyAlignment="1">
      <alignment vertical="center" wrapText="1" shrinkToFit="1"/>
    </xf>
    <xf numFmtId="0" fontId="31" fillId="36" borderId="34" xfId="54" applyFont="1" applyFill="1" applyBorder="1" applyAlignment="1">
      <alignment vertical="center" wrapText="1" shrinkToFit="1"/>
    </xf>
    <xf numFmtId="0" fontId="31" fillId="36" borderId="67" xfId="54" applyFont="1" applyFill="1" applyBorder="1" applyAlignment="1">
      <alignment vertical="center" wrapText="1" shrinkToFit="1"/>
    </xf>
    <xf numFmtId="0" fontId="31" fillId="36" borderId="68" xfId="54" applyFont="1" applyFill="1" applyBorder="1" applyAlignment="1">
      <alignment vertical="center" wrapText="1" shrinkToFit="1"/>
    </xf>
    <xf numFmtId="176" fontId="58" fillId="30" borderId="15" xfId="54" applyNumberFormat="1" applyFont="1" applyFill="1" applyBorder="1" applyAlignment="1">
      <alignment horizontal="center" vertical="center"/>
    </xf>
    <xf numFmtId="0" fontId="58" fillId="30" borderId="110" xfId="54" applyFont="1" applyFill="1" applyBorder="1" applyAlignment="1">
      <alignment horizontal="center" vertical="center"/>
    </xf>
    <xf numFmtId="176" fontId="58" fillId="30" borderId="16" xfId="54" applyNumberFormat="1" applyFont="1" applyFill="1" applyBorder="1" applyAlignment="1">
      <alignment horizontal="center" vertical="center"/>
    </xf>
    <xf numFmtId="0" fontId="58" fillId="30" borderId="111" xfId="54" applyFont="1" applyFill="1" applyBorder="1" applyAlignment="1">
      <alignment horizontal="center" vertical="center"/>
    </xf>
    <xf numFmtId="0" fontId="79" fillId="36" borderId="32" xfId="54" applyFont="1" applyFill="1" applyBorder="1" applyAlignment="1">
      <alignment horizontal="center" vertical="top" wrapText="1"/>
    </xf>
    <xf numFmtId="0" fontId="79" fillId="36" borderId="0" xfId="54" applyFont="1" applyFill="1" applyBorder="1" applyAlignment="1">
      <alignment horizontal="center" vertical="top" wrapText="1"/>
    </xf>
    <xf numFmtId="0" fontId="79" fillId="36" borderId="34" xfId="54" applyFont="1" applyFill="1" applyBorder="1" applyAlignment="1">
      <alignment horizontal="center" vertical="top" wrapText="1"/>
    </xf>
    <xf numFmtId="0" fontId="79" fillId="36" borderId="67" xfId="54" applyFont="1" applyFill="1" applyBorder="1" applyAlignment="1">
      <alignment horizontal="center" vertical="top" wrapText="1"/>
    </xf>
    <xf numFmtId="0" fontId="81" fillId="36" borderId="36" xfId="54" applyFont="1" applyFill="1" applyBorder="1" applyAlignment="1">
      <alignment vertical="center"/>
    </xf>
    <xf numFmtId="0" fontId="81" fillId="36" borderId="99" xfId="54" applyFont="1" applyFill="1" applyBorder="1" applyAlignment="1">
      <alignment vertical="center"/>
    </xf>
    <xf numFmtId="0" fontId="81" fillId="36" borderId="44" xfId="54" applyFont="1" applyFill="1" applyBorder="1" applyAlignment="1">
      <alignment vertical="center"/>
    </xf>
    <xf numFmtId="0" fontId="81" fillId="36" borderId="27" xfId="54" applyFont="1" applyFill="1" applyBorder="1" applyAlignment="1">
      <alignment vertical="center"/>
    </xf>
    <xf numFmtId="0" fontId="81" fillId="36" borderId="90" xfId="54" applyFont="1" applyFill="1" applyBorder="1" applyAlignment="1">
      <alignment vertical="center"/>
    </xf>
    <xf numFmtId="0" fontId="81" fillId="36" borderId="86" xfId="54" applyFont="1" applyFill="1" applyBorder="1" applyAlignment="1">
      <alignment vertical="center"/>
    </xf>
    <xf numFmtId="0" fontId="81" fillId="36" borderId="32" xfId="54" applyFont="1" applyFill="1" applyBorder="1" applyAlignment="1">
      <alignment vertical="center"/>
    </xf>
    <xf numFmtId="0" fontId="58" fillId="36" borderId="94" xfId="54" applyFont="1" applyFill="1" applyBorder="1" applyAlignment="1">
      <alignment vertical="center"/>
    </xf>
    <xf numFmtId="0" fontId="58" fillId="36" borderId="95" xfId="54" applyFont="1" applyFill="1" applyBorder="1" applyAlignment="1">
      <alignment vertical="center"/>
    </xf>
    <xf numFmtId="0" fontId="58" fillId="36" borderId="69" xfId="54" applyFont="1" applyFill="1" applyBorder="1" applyAlignment="1">
      <alignment vertical="center"/>
    </xf>
    <xf numFmtId="0" fontId="60" fillId="36" borderId="37" xfId="54" applyFont="1" applyFill="1" applyBorder="1" applyAlignment="1">
      <alignment vertical="center" wrapText="1"/>
    </xf>
    <xf numFmtId="0" fontId="60" fillId="36" borderId="51" xfId="54" applyFont="1" applyFill="1" applyBorder="1" applyAlignment="1">
      <alignment vertical="center" wrapText="1"/>
    </xf>
    <xf numFmtId="0" fontId="60" fillId="36" borderId="52" xfId="54" applyFont="1" applyFill="1" applyBorder="1" applyAlignment="1">
      <alignment vertical="center" wrapText="1"/>
    </xf>
    <xf numFmtId="176" fontId="31" fillId="41" borderId="27" xfId="54" applyNumberFormat="1" applyFont="1" applyFill="1" applyBorder="1" applyAlignment="1">
      <alignment horizontal="center" vertical="top"/>
    </xf>
    <xf numFmtId="176" fontId="31" fillId="41" borderId="90" xfId="54" applyNumberFormat="1" applyFont="1" applyFill="1" applyBorder="1" applyAlignment="1">
      <alignment horizontal="center" vertical="top"/>
    </xf>
    <xf numFmtId="176" fontId="31" fillId="41" borderId="97" xfId="54" applyNumberFormat="1" applyFont="1" applyFill="1" applyBorder="1" applyAlignment="1">
      <alignment horizontal="center" vertical="top"/>
    </xf>
    <xf numFmtId="176" fontId="31" fillId="41" borderId="0" xfId="54" applyNumberFormat="1" applyFont="1" applyFill="1" applyBorder="1" applyAlignment="1">
      <alignment horizontal="center" vertical="top"/>
    </xf>
    <xf numFmtId="176" fontId="31" fillId="41" borderId="50" xfId="54" applyNumberFormat="1" applyFont="1" applyFill="1" applyBorder="1" applyAlignment="1">
      <alignment horizontal="center" vertical="top"/>
    </xf>
    <xf numFmtId="176" fontId="31" fillId="41" borderId="98" xfId="54" applyNumberFormat="1" applyFont="1" applyFill="1" applyBorder="1" applyAlignment="1">
      <alignment horizontal="center" vertical="top"/>
    </xf>
    <xf numFmtId="176" fontId="31" fillId="41" borderId="92" xfId="54" applyNumberFormat="1" applyFont="1" applyFill="1" applyBorder="1" applyAlignment="1">
      <alignment horizontal="center" vertical="top"/>
    </xf>
    <xf numFmtId="176" fontId="31" fillId="41" borderId="93" xfId="54" applyNumberFormat="1" applyFont="1" applyFill="1" applyBorder="1" applyAlignment="1">
      <alignment horizontal="center" vertical="top"/>
    </xf>
    <xf numFmtId="176" fontId="31" fillId="41" borderId="109" xfId="54" applyNumberFormat="1" applyFont="1" applyFill="1" applyBorder="1" applyAlignment="1">
      <alignment horizontal="center" vertical="top"/>
    </xf>
    <xf numFmtId="176" fontId="31" fillId="41" borderId="67" xfId="54" applyNumberFormat="1" applyFont="1" applyFill="1" applyBorder="1" applyAlignment="1">
      <alignment horizontal="center" vertical="top"/>
    </xf>
    <xf numFmtId="176" fontId="31" fillId="41" borderId="68" xfId="54" applyNumberFormat="1" applyFont="1" applyFill="1" applyBorder="1" applyAlignment="1">
      <alignment horizontal="center" vertical="top"/>
    </xf>
    <xf numFmtId="176" fontId="31" fillId="41" borderId="51" xfId="54" applyNumberFormat="1" applyFont="1" applyFill="1" applyBorder="1" applyAlignment="1">
      <alignment horizontal="center" vertical="top"/>
    </xf>
    <xf numFmtId="176" fontId="31" fillId="41" borderId="52" xfId="54" applyNumberFormat="1" applyFont="1" applyFill="1" applyBorder="1" applyAlignment="1">
      <alignment horizontal="center" vertical="top"/>
    </xf>
    <xf numFmtId="176" fontId="60" fillId="36" borderId="43" xfId="0" applyNumberFormat="1" applyFont="1" applyFill="1" applyBorder="1" applyAlignment="1">
      <alignment horizontal="center" vertical="center" shrinkToFit="1"/>
    </xf>
    <xf numFmtId="176" fontId="60" fillId="36" borderId="122" xfId="0" applyNumberFormat="1" applyFont="1" applyFill="1" applyBorder="1" applyAlignment="1">
      <alignment horizontal="center" vertical="center" shrinkToFit="1"/>
    </xf>
    <xf numFmtId="178" fontId="58" fillId="41" borderId="38" xfId="54" applyNumberFormat="1" applyFont="1" applyFill="1" applyBorder="1" applyAlignment="1">
      <alignment horizontal="center" vertical="center"/>
    </xf>
    <xf numFmtId="178" fontId="58" fillId="41" borderId="92" xfId="54" applyNumberFormat="1" applyFont="1" applyFill="1" applyBorder="1" applyAlignment="1">
      <alignment horizontal="center" vertical="center"/>
    </xf>
    <xf numFmtId="178" fontId="58" fillId="41" borderId="48" xfId="54" applyNumberFormat="1" applyFont="1" applyFill="1" applyBorder="1" applyAlignment="1">
      <alignment horizontal="center" vertical="center"/>
    </xf>
    <xf numFmtId="176" fontId="31" fillId="41" borderId="123" xfId="54" applyNumberFormat="1" applyFont="1" applyFill="1" applyBorder="1" applyAlignment="1">
      <alignment horizontal="center" vertical="top"/>
    </xf>
    <xf numFmtId="0" fontId="31" fillId="41" borderId="32" xfId="54" applyFont="1" applyFill="1" applyBorder="1" applyAlignment="1">
      <alignment horizontal="center" vertical="top"/>
    </xf>
    <xf numFmtId="0" fontId="31" fillId="41" borderId="0" xfId="54" applyFont="1" applyFill="1" applyBorder="1" applyAlignment="1">
      <alignment horizontal="center" vertical="top"/>
    </xf>
    <xf numFmtId="0" fontId="31" fillId="41" borderId="33" xfId="54" applyFont="1" applyFill="1" applyBorder="1" applyAlignment="1">
      <alignment horizontal="center" vertical="top"/>
    </xf>
    <xf numFmtId="0" fontId="31" fillId="41" borderId="34" xfId="54" applyFont="1" applyFill="1" applyBorder="1" applyAlignment="1">
      <alignment horizontal="center" vertical="top"/>
    </xf>
    <xf numFmtId="0" fontId="31" fillId="41" borderId="67" xfId="54" applyFont="1" applyFill="1" applyBorder="1" applyAlignment="1">
      <alignment horizontal="center" vertical="top"/>
    </xf>
    <xf numFmtId="0" fontId="31" fillId="41" borderId="35" xfId="54" applyFont="1" applyFill="1" applyBorder="1" applyAlignment="1">
      <alignment horizontal="center" vertical="top"/>
    </xf>
    <xf numFmtId="0" fontId="31" fillId="0" borderId="117" xfId="54" applyFont="1" applyBorder="1" applyAlignment="1">
      <alignment horizontal="center" vertical="center"/>
    </xf>
    <xf numFmtId="0" fontId="31" fillId="0" borderId="109" xfId="54" applyFont="1" applyBorder="1" applyAlignment="1">
      <alignment horizontal="center" vertical="center"/>
    </xf>
    <xf numFmtId="49" fontId="49" fillId="33" borderId="4" xfId="54" applyNumberFormat="1" applyFont="1" applyFill="1" applyBorder="1" applyAlignment="1">
      <alignment horizontal="center" vertical="top"/>
    </xf>
    <xf numFmtId="0" fontId="31" fillId="41" borderId="97" xfId="54" applyFont="1" applyFill="1" applyBorder="1" applyAlignment="1">
      <alignment horizontal="center" vertical="top"/>
    </xf>
    <xf numFmtId="0" fontId="31" fillId="41" borderId="50" xfId="54" applyFont="1" applyFill="1" applyBorder="1" applyAlignment="1">
      <alignment horizontal="center" vertical="top"/>
    </xf>
    <xf numFmtId="0" fontId="31" fillId="41" borderId="98" xfId="54" applyFont="1" applyFill="1" applyBorder="1" applyAlignment="1">
      <alignment horizontal="center" vertical="top"/>
    </xf>
    <xf numFmtId="0" fontId="31" fillId="41" borderId="92" xfId="54" applyFont="1" applyFill="1" applyBorder="1" applyAlignment="1">
      <alignment horizontal="center" vertical="top"/>
    </xf>
    <xf numFmtId="0" fontId="31" fillId="41" borderId="93" xfId="54" applyFont="1" applyFill="1" applyBorder="1" applyAlignment="1">
      <alignment horizontal="center" vertical="top"/>
    </xf>
    <xf numFmtId="0" fontId="60" fillId="41" borderId="119" xfId="57" applyFont="1" applyFill="1" applyBorder="1" applyAlignment="1" applyProtection="1">
      <alignment horizontal="left" vertical="center" shrinkToFit="1"/>
      <protection locked="0"/>
    </xf>
    <xf numFmtId="0" fontId="60" fillId="41" borderId="120" xfId="57" applyFont="1" applyFill="1" applyBorder="1" applyAlignment="1" applyProtection="1">
      <alignment horizontal="left" vertical="center" shrinkToFit="1"/>
      <protection locked="0"/>
    </xf>
    <xf numFmtId="0" fontId="31" fillId="46" borderId="141" xfId="57" applyFont="1" applyFill="1" applyBorder="1" applyAlignment="1" applyProtection="1">
      <alignment horizontal="left" vertical="center" shrinkToFit="1"/>
      <protection locked="0"/>
    </xf>
    <xf numFmtId="0" fontId="31" fillId="46" borderId="61" xfId="57" applyFont="1" applyFill="1" applyBorder="1" applyAlignment="1" applyProtection="1">
      <alignment horizontal="left" vertical="center" shrinkToFit="1"/>
      <protection locked="0"/>
    </xf>
    <xf numFmtId="0" fontId="60" fillId="30" borderId="89" xfId="57" applyFont="1" applyFill="1" applyBorder="1" applyAlignment="1">
      <alignment horizontal="center" vertical="center" shrinkToFit="1"/>
    </xf>
    <xf numFmtId="0" fontId="60" fillId="30" borderId="121" xfId="57" applyFont="1" applyFill="1" applyBorder="1" applyAlignment="1">
      <alignment horizontal="center" vertical="center" shrinkToFit="1"/>
    </xf>
    <xf numFmtId="0" fontId="60" fillId="30" borderId="3" xfId="57" applyFont="1" applyFill="1" applyBorder="1" applyAlignment="1">
      <alignment horizontal="center" vertical="center" shrinkToFit="1"/>
    </xf>
    <xf numFmtId="0" fontId="58" fillId="30" borderId="89" xfId="57" applyFont="1" applyFill="1" applyBorder="1" applyAlignment="1">
      <alignment horizontal="center" vertical="center" shrinkToFit="1"/>
    </xf>
    <xf numFmtId="0" fontId="58" fillId="30" borderId="63" xfId="57" applyFont="1" applyFill="1" applyBorder="1" applyAlignment="1">
      <alignment horizontal="center" vertical="center" shrinkToFit="1"/>
    </xf>
    <xf numFmtId="176" fontId="31" fillId="41" borderId="86" xfId="54" applyNumberFormat="1" applyFont="1" applyFill="1" applyBorder="1" applyAlignment="1">
      <alignment horizontal="center" vertical="top"/>
    </xf>
    <xf numFmtId="0" fontId="67" fillId="49" borderId="34" xfId="54" applyNumberFormat="1" applyFont="1" applyFill="1" applyBorder="1" applyAlignment="1">
      <alignment horizontal="center" vertical="center" shrinkToFit="1"/>
    </xf>
    <xf numFmtId="0" fontId="67" fillId="49" borderId="77" xfId="54" applyNumberFormat="1" applyFont="1" applyFill="1" applyBorder="1" applyAlignment="1">
      <alignment horizontal="center" vertical="center" shrinkToFit="1"/>
    </xf>
    <xf numFmtId="49" fontId="67" fillId="47" borderId="38" xfId="54" applyNumberFormat="1" applyFont="1" applyFill="1" applyBorder="1" applyAlignment="1">
      <alignment horizontal="center" vertical="center" shrinkToFit="1"/>
    </xf>
    <xf numFmtId="49" fontId="67" fillId="47" borderId="106" xfId="54" applyNumberFormat="1" applyFont="1" applyFill="1" applyBorder="1" applyAlignment="1">
      <alignment horizontal="center" vertical="center" shrinkToFit="1"/>
    </xf>
    <xf numFmtId="176" fontId="76" fillId="48" borderId="149" xfId="54" applyNumberFormat="1" applyFont="1" applyFill="1" applyBorder="1" applyAlignment="1">
      <alignment horizontal="center" vertical="center" shrinkToFit="1"/>
    </xf>
    <xf numFmtId="176" fontId="76" fillId="48" borderId="152" xfId="0" applyNumberFormat="1" applyFont="1" applyFill="1" applyBorder="1" applyAlignment="1">
      <alignment horizontal="center" vertical="center" shrinkToFit="1"/>
    </xf>
    <xf numFmtId="176" fontId="76" fillId="48" borderId="153" xfId="0" applyNumberFormat="1" applyFont="1" applyFill="1" applyBorder="1" applyAlignment="1">
      <alignment horizontal="center" vertical="center" shrinkToFit="1"/>
    </xf>
    <xf numFmtId="49" fontId="66" fillId="42" borderId="34" xfId="54" applyNumberFormat="1" applyFont="1" applyFill="1" applyBorder="1" applyAlignment="1">
      <alignment horizontal="center" vertical="center" shrinkToFit="1"/>
    </xf>
    <xf numFmtId="49" fontId="66" fillId="42" borderId="67" xfId="54" applyNumberFormat="1" applyFont="1" applyFill="1" applyBorder="1" applyAlignment="1">
      <alignment horizontal="center" vertical="center" shrinkToFit="1"/>
    </xf>
    <xf numFmtId="176" fontId="60" fillId="41" borderId="101" xfId="54" applyNumberFormat="1" applyFont="1" applyFill="1" applyBorder="1" applyAlignment="1">
      <alignment horizontal="center" vertical="center" shrinkToFit="1"/>
    </xf>
    <xf numFmtId="176" fontId="60" fillId="41" borderId="102" xfId="54" applyNumberFormat="1" applyFont="1" applyFill="1" applyBorder="1" applyAlignment="1">
      <alignment horizontal="center" vertical="center" shrinkToFit="1"/>
    </xf>
    <xf numFmtId="176" fontId="60" fillId="41" borderId="103" xfId="54" applyNumberFormat="1" applyFont="1" applyFill="1" applyBorder="1" applyAlignment="1">
      <alignment horizontal="center" vertical="center" shrinkToFit="1"/>
    </xf>
    <xf numFmtId="0" fontId="67" fillId="49" borderId="38" xfId="54" applyNumberFormat="1" applyFont="1" applyFill="1" applyBorder="1" applyAlignment="1">
      <alignment horizontal="center" vertical="center" wrapText="1" shrinkToFit="1"/>
    </xf>
    <xf numFmtId="0" fontId="67" fillId="49" borderId="106" xfId="54" applyNumberFormat="1" applyFont="1" applyFill="1" applyBorder="1" applyAlignment="1">
      <alignment horizontal="center" vertical="center" wrapText="1" shrinkToFit="1"/>
    </xf>
    <xf numFmtId="0" fontId="66" fillId="42" borderId="38" xfId="54" applyNumberFormat="1" applyFont="1" applyFill="1" applyBorder="1" applyAlignment="1">
      <alignment horizontal="center" vertical="center" shrinkToFit="1"/>
    </xf>
    <xf numFmtId="0" fontId="66" fillId="42" borderId="92" xfId="54" applyNumberFormat="1" applyFont="1" applyFill="1" applyBorder="1" applyAlignment="1">
      <alignment horizontal="center" vertical="center" shrinkToFit="1"/>
    </xf>
    <xf numFmtId="178" fontId="58" fillId="30" borderId="27" xfId="54" applyNumberFormat="1" applyFont="1" applyFill="1" applyBorder="1" applyAlignment="1">
      <alignment horizontal="center" vertical="center"/>
    </xf>
    <xf numFmtId="178" fontId="58" fillId="30" borderId="90" xfId="54" applyNumberFormat="1" applyFont="1" applyFill="1" applyBorder="1" applyAlignment="1">
      <alignment horizontal="center" vertical="center"/>
    </xf>
    <xf numFmtId="178" fontId="58" fillId="30" borderId="47" xfId="54" applyNumberFormat="1" applyFont="1" applyFill="1" applyBorder="1" applyAlignment="1">
      <alignment horizontal="center" vertical="center"/>
    </xf>
    <xf numFmtId="178" fontId="58" fillId="30" borderId="38" xfId="54" applyNumberFormat="1" applyFont="1" applyFill="1" applyBorder="1" applyAlignment="1">
      <alignment horizontal="center" vertical="center"/>
    </xf>
    <xf numFmtId="178" fontId="58" fillId="30" borderId="92" xfId="54" applyNumberFormat="1" applyFont="1" applyFill="1" applyBorder="1" applyAlignment="1">
      <alignment horizontal="center" vertical="center"/>
    </xf>
    <xf numFmtId="178" fontId="58" fillId="30" borderId="48" xfId="54" applyNumberFormat="1" applyFont="1" applyFill="1" applyBorder="1" applyAlignment="1">
      <alignment horizontal="center" vertical="center"/>
    </xf>
    <xf numFmtId="49" fontId="66" fillId="42" borderId="35" xfId="54" applyNumberFormat="1" applyFont="1" applyFill="1" applyBorder="1" applyAlignment="1">
      <alignment horizontal="center" vertical="center" shrinkToFit="1"/>
    </xf>
    <xf numFmtId="176" fontId="31" fillId="30" borderId="123" xfId="54" applyNumberFormat="1" applyFont="1" applyFill="1" applyBorder="1" applyAlignment="1">
      <alignment horizontal="center" vertical="center"/>
    </xf>
    <xf numFmtId="176" fontId="31" fillId="30" borderId="51" xfId="54" applyNumberFormat="1" applyFont="1" applyFill="1" applyBorder="1" applyAlignment="1">
      <alignment horizontal="center" vertical="center"/>
    </xf>
    <xf numFmtId="176" fontId="31" fillId="30" borderId="52" xfId="54" applyNumberFormat="1" applyFont="1" applyFill="1" applyBorder="1" applyAlignment="1">
      <alignment horizontal="center" vertical="center"/>
    </xf>
    <xf numFmtId="176" fontId="31" fillId="30" borderId="97" xfId="54" applyNumberFormat="1" applyFont="1" applyFill="1" applyBorder="1" applyAlignment="1">
      <alignment horizontal="center" vertical="center"/>
    </xf>
    <xf numFmtId="176" fontId="31" fillId="30" borderId="0" xfId="54" applyNumberFormat="1" applyFont="1" applyFill="1" applyBorder="1" applyAlignment="1">
      <alignment horizontal="center" vertical="center"/>
    </xf>
    <xf numFmtId="176" fontId="31" fillId="30" borderId="50" xfId="54" applyNumberFormat="1" applyFont="1" applyFill="1" applyBorder="1" applyAlignment="1">
      <alignment horizontal="center" vertical="center"/>
    </xf>
    <xf numFmtId="178" fontId="58" fillId="30" borderId="37" xfId="54" applyNumberFormat="1" applyFont="1" applyFill="1" applyBorder="1" applyAlignment="1">
      <alignment horizontal="center" vertical="center"/>
    </xf>
    <xf numFmtId="178" fontId="58" fillId="30" borderId="51" xfId="54" applyNumberFormat="1" applyFont="1" applyFill="1" applyBorder="1" applyAlignment="1">
      <alignment horizontal="center" vertical="center"/>
    </xf>
    <xf numFmtId="178" fontId="58" fillId="30" borderId="41" xfId="54" applyNumberFormat="1" applyFont="1" applyFill="1" applyBorder="1" applyAlignment="1">
      <alignment horizontal="center" vertical="center"/>
    </xf>
    <xf numFmtId="176" fontId="58" fillId="30" borderId="34" xfId="54" applyNumberFormat="1" applyFont="1" applyFill="1" applyBorder="1" applyAlignment="1">
      <alignment horizontal="center" vertical="center"/>
    </xf>
    <xf numFmtId="176" fontId="58" fillId="30" borderId="67" xfId="54" applyNumberFormat="1" applyFont="1" applyFill="1" applyBorder="1" applyAlignment="1">
      <alignment horizontal="center" vertical="center"/>
    </xf>
    <xf numFmtId="176" fontId="58" fillId="30" borderId="35" xfId="54" applyNumberFormat="1" applyFont="1" applyFill="1" applyBorder="1" applyAlignment="1">
      <alignment horizontal="center" vertical="center"/>
    </xf>
    <xf numFmtId="176" fontId="60" fillId="36" borderId="1" xfId="54" applyNumberFormat="1" applyFont="1" applyFill="1" applyBorder="1" applyAlignment="1">
      <alignment horizontal="center" vertical="center" shrinkToFit="1"/>
    </xf>
    <xf numFmtId="176" fontId="60" fillId="36" borderId="66" xfId="54" applyNumberFormat="1" applyFont="1" applyFill="1" applyBorder="1" applyAlignment="1">
      <alignment horizontal="center" vertical="center" shrinkToFit="1"/>
    </xf>
    <xf numFmtId="49" fontId="66" fillId="0" borderId="38" xfId="55" applyNumberFormat="1" applyFont="1" applyFill="1" applyBorder="1" applyAlignment="1">
      <alignment horizontal="center" vertical="center" wrapText="1" shrinkToFit="1"/>
    </xf>
    <xf numFmtId="49" fontId="66" fillId="0" borderId="92" xfId="55" applyNumberFormat="1" applyFont="1" applyFill="1" applyBorder="1" applyAlignment="1">
      <alignment horizontal="center" vertical="center" wrapText="1" shrinkToFit="1"/>
    </xf>
    <xf numFmtId="0" fontId="60" fillId="36" borderId="37" xfId="54" applyFont="1" applyFill="1" applyBorder="1" applyAlignment="1">
      <alignment vertical="center"/>
    </xf>
    <xf numFmtId="0" fontId="60" fillId="36" borderId="51" xfId="54" applyFont="1" applyFill="1" applyBorder="1" applyAlignment="1">
      <alignment vertical="center"/>
    </xf>
    <xf numFmtId="0" fontId="60" fillId="36" borderId="52" xfId="54" applyFont="1" applyFill="1" applyBorder="1" applyAlignment="1">
      <alignment vertical="center"/>
    </xf>
    <xf numFmtId="0" fontId="60" fillId="36" borderId="32" xfId="54" applyFont="1" applyFill="1" applyBorder="1" applyAlignment="1">
      <alignment vertical="center"/>
    </xf>
    <xf numFmtId="0" fontId="60" fillId="36" borderId="0" xfId="54" applyFont="1" applyFill="1" applyBorder="1" applyAlignment="1">
      <alignment vertical="center"/>
    </xf>
    <xf numFmtId="0" fontId="60" fillId="36" borderId="50" xfId="54" applyFont="1" applyFill="1" applyBorder="1" applyAlignment="1">
      <alignment vertical="center"/>
    </xf>
    <xf numFmtId="0" fontId="60" fillId="36" borderId="34" xfId="54" applyFont="1" applyFill="1" applyBorder="1" applyAlignment="1">
      <alignment vertical="center"/>
    </xf>
    <xf numFmtId="0" fontId="60" fillId="36" borderId="67" xfId="54" applyFont="1" applyFill="1" applyBorder="1" applyAlignment="1">
      <alignment vertical="center"/>
    </xf>
    <xf numFmtId="0" fontId="60" fillId="36" borderId="68" xfId="54" applyFont="1" applyFill="1" applyBorder="1" applyAlignment="1">
      <alignment vertical="center"/>
    </xf>
    <xf numFmtId="176" fontId="58" fillId="36" borderId="38" xfId="54" applyNumberFormat="1" applyFont="1" applyFill="1" applyBorder="1" applyAlignment="1">
      <alignment horizontal="center" vertical="center"/>
    </xf>
    <xf numFmtId="176" fontId="58" fillId="36" borderId="92" xfId="54" applyNumberFormat="1" applyFont="1" applyFill="1" applyBorder="1" applyAlignment="1">
      <alignment horizontal="center" vertical="center"/>
    </xf>
    <xf numFmtId="176" fontId="58" fillId="36" borderId="48" xfId="54" applyNumberFormat="1" applyFont="1" applyFill="1" applyBorder="1" applyAlignment="1">
      <alignment horizontal="center" vertical="center"/>
    </xf>
    <xf numFmtId="49" fontId="66" fillId="0" borderId="48" xfId="55" applyNumberFormat="1" applyFont="1" applyFill="1" applyBorder="1" applyAlignment="1">
      <alignment horizontal="center" vertical="center" wrapText="1" shrinkToFit="1"/>
    </xf>
    <xf numFmtId="176" fontId="77" fillId="48" borderId="150" xfId="54" applyNumberFormat="1" applyFont="1" applyFill="1" applyBorder="1" applyAlignment="1">
      <alignment horizontal="center" vertical="center" shrinkToFit="1"/>
    </xf>
    <xf numFmtId="176" fontId="77" fillId="48" borderId="57" xfId="54" applyNumberFormat="1" applyFont="1" applyFill="1" applyBorder="1" applyAlignment="1">
      <alignment horizontal="center" vertical="center" shrinkToFit="1"/>
    </xf>
    <xf numFmtId="176" fontId="77" fillId="48" borderId="151" xfId="54" applyNumberFormat="1" applyFont="1" applyFill="1" applyBorder="1" applyAlignment="1">
      <alignment horizontal="center" vertical="center" shrinkToFit="1"/>
    </xf>
    <xf numFmtId="0" fontId="67" fillId="49" borderId="32" xfId="54" applyNumberFormat="1" applyFont="1" applyFill="1" applyBorder="1" applyAlignment="1">
      <alignment horizontal="center" vertical="center" shrinkToFit="1"/>
    </xf>
    <xf numFmtId="0" fontId="67" fillId="49" borderId="76" xfId="54" applyNumberFormat="1" applyFont="1" applyFill="1" applyBorder="1" applyAlignment="1">
      <alignment horizontal="center" vertical="center" shrinkToFit="1"/>
    </xf>
    <xf numFmtId="176" fontId="76" fillId="48" borderId="154" xfId="54" applyNumberFormat="1" applyFont="1" applyFill="1" applyBorder="1" applyAlignment="1">
      <alignment horizontal="center" vertical="center" shrinkToFit="1"/>
    </xf>
    <xf numFmtId="0" fontId="58" fillId="48" borderId="104" xfId="54" applyNumberFormat="1" applyFont="1" applyFill="1" applyBorder="1" applyAlignment="1">
      <alignment horizontal="left" vertical="center" wrapText="1"/>
    </xf>
    <xf numFmtId="0" fontId="58" fillId="48" borderId="105" xfId="54" applyNumberFormat="1" applyFont="1" applyFill="1" applyBorder="1" applyAlignment="1">
      <alignment horizontal="left" vertical="center" wrapText="1"/>
    </xf>
    <xf numFmtId="0" fontId="67" fillId="49" borderId="38" xfId="54" applyNumberFormat="1" applyFont="1" applyFill="1" applyBorder="1" applyAlignment="1">
      <alignment horizontal="center" vertical="center" shrinkToFit="1"/>
    </xf>
    <xf numFmtId="176" fontId="78" fillId="49" borderId="37" xfId="54" applyNumberFormat="1" applyFont="1" applyFill="1" applyBorder="1" applyAlignment="1">
      <alignment horizontal="center" vertical="center" shrinkToFit="1"/>
    </xf>
    <xf numFmtId="0" fontId="78" fillId="49" borderId="81" xfId="54" applyNumberFormat="1" applyFont="1" applyFill="1" applyBorder="1" applyAlignment="1">
      <alignment horizontal="center" vertical="center" shrinkToFit="1"/>
    </xf>
    <xf numFmtId="0" fontId="78" fillId="49" borderId="34" xfId="54" applyNumberFormat="1" applyFont="1" applyFill="1" applyBorder="1" applyAlignment="1">
      <alignment horizontal="center" vertical="center" shrinkToFit="1"/>
    </xf>
    <xf numFmtId="0" fontId="78" fillId="49" borderId="77" xfId="54" applyNumberFormat="1" applyFont="1" applyFill="1" applyBorder="1" applyAlignment="1">
      <alignment horizontal="center" vertical="center" shrinkToFit="1"/>
    </xf>
    <xf numFmtId="0" fontId="60" fillId="41" borderId="104" xfId="54" applyNumberFormat="1" applyFont="1" applyFill="1" applyBorder="1" applyAlignment="1">
      <alignment horizontal="left" vertical="center" wrapText="1"/>
    </xf>
    <xf numFmtId="0" fontId="60" fillId="41" borderId="105" xfId="54" applyNumberFormat="1" applyFont="1" applyFill="1" applyBorder="1" applyAlignment="1">
      <alignment horizontal="left" vertical="center" wrapText="1"/>
    </xf>
    <xf numFmtId="176" fontId="60" fillId="42" borderId="37" xfId="54" applyNumberFormat="1" applyFont="1" applyFill="1" applyBorder="1" applyAlignment="1">
      <alignment horizontal="center" vertical="center" shrinkToFit="1"/>
    </xf>
    <xf numFmtId="0" fontId="60" fillId="42" borderId="51" xfId="54" applyNumberFormat="1" applyFont="1" applyFill="1" applyBorder="1" applyAlignment="1">
      <alignment horizontal="center" vertical="center" shrinkToFit="1"/>
    </xf>
    <xf numFmtId="0" fontId="60" fillId="42" borderId="34" xfId="54" applyNumberFormat="1" applyFont="1" applyFill="1" applyBorder="1" applyAlignment="1">
      <alignment horizontal="center" vertical="center" shrinkToFit="1"/>
    </xf>
    <xf numFmtId="0" fontId="60" fillId="42" borderId="67" xfId="54" applyNumberFormat="1" applyFont="1" applyFill="1" applyBorder="1" applyAlignment="1">
      <alignment horizontal="center" vertical="center" shrinkToFit="1"/>
    </xf>
    <xf numFmtId="49" fontId="67" fillId="47" borderId="34" xfId="54" applyNumberFormat="1" applyFont="1" applyFill="1" applyBorder="1" applyAlignment="1">
      <alignment horizontal="center" vertical="center" shrinkToFit="1"/>
    </xf>
    <xf numFmtId="49" fontId="67" fillId="47" borderId="77" xfId="54" applyNumberFormat="1" applyFont="1" applyFill="1" applyBorder="1" applyAlignment="1">
      <alignment horizontal="center" vertical="center" shrinkToFit="1"/>
    </xf>
    <xf numFmtId="0" fontId="60" fillId="42" borderId="41" xfId="54" applyNumberFormat="1" applyFont="1" applyFill="1" applyBorder="1" applyAlignment="1">
      <alignment horizontal="center" vertical="center" shrinkToFit="1"/>
    </xf>
    <xf numFmtId="0" fontId="60" fillId="42" borderId="35" xfId="54" applyNumberFormat="1" applyFont="1" applyFill="1" applyBorder="1" applyAlignment="1">
      <alignment horizontal="center" vertical="center" shrinkToFit="1"/>
    </xf>
    <xf numFmtId="0" fontId="66" fillId="42" borderId="48" xfId="54" applyNumberFormat="1" applyFont="1" applyFill="1" applyBorder="1" applyAlignment="1">
      <alignment horizontal="center" vertical="center" shrinkToFit="1"/>
    </xf>
    <xf numFmtId="176" fontId="60" fillId="44" borderId="43" xfId="54" applyNumberFormat="1" applyFont="1" applyFill="1" applyBorder="1" applyAlignment="1">
      <alignment horizontal="center" vertical="center" shrinkToFit="1"/>
    </xf>
    <xf numFmtId="176" fontId="60" fillId="44" borderId="122" xfId="54" applyNumberFormat="1" applyFont="1" applyFill="1" applyBorder="1" applyAlignment="1">
      <alignment horizontal="center" vertical="center" shrinkToFit="1"/>
    </xf>
    <xf numFmtId="49" fontId="55" fillId="44" borderId="123" xfId="54" applyNumberFormat="1" applyFont="1" applyFill="1" applyBorder="1" applyAlignment="1">
      <alignment horizontal="center" vertical="center" shrinkToFit="1"/>
    </xf>
    <xf numFmtId="49" fontId="55" fillId="44" borderId="51" xfId="54" applyNumberFormat="1" applyFont="1" applyFill="1" applyBorder="1" applyAlignment="1">
      <alignment horizontal="center" vertical="center" shrinkToFit="1"/>
    </xf>
    <xf numFmtId="49" fontId="55" fillId="44" borderId="52" xfId="54" applyNumberFormat="1" applyFont="1" applyFill="1" applyBorder="1" applyAlignment="1">
      <alignment horizontal="center" vertical="center" shrinkToFit="1"/>
    </xf>
    <xf numFmtId="49" fontId="55" fillId="44" borderId="97" xfId="54" applyNumberFormat="1" applyFont="1" applyFill="1" applyBorder="1" applyAlignment="1">
      <alignment horizontal="center" vertical="center" shrinkToFit="1"/>
    </xf>
    <xf numFmtId="49" fontId="55" fillId="44" borderId="0" xfId="54" applyNumberFormat="1" applyFont="1" applyFill="1" applyBorder="1" applyAlignment="1">
      <alignment horizontal="center" vertical="center" shrinkToFit="1"/>
    </xf>
    <xf numFmtId="49" fontId="55" fillId="44" borderId="50" xfId="54" applyNumberFormat="1" applyFont="1" applyFill="1" applyBorder="1" applyAlignment="1">
      <alignment horizontal="center" vertical="center" shrinkToFit="1"/>
    </xf>
    <xf numFmtId="49" fontId="55" fillId="44" borderId="109" xfId="54" applyNumberFormat="1" applyFont="1" applyFill="1" applyBorder="1" applyAlignment="1">
      <alignment horizontal="center" vertical="center" shrinkToFit="1"/>
    </xf>
    <xf numFmtId="49" fontId="55" fillId="44" borderId="67" xfId="54" applyNumberFormat="1" applyFont="1" applyFill="1" applyBorder="1" applyAlignment="1">
      <alignment horizontal="center" vertical="center" shrinkToFit="1"/>
    </xf>
    <xf numFmtId="49" fontId="55" fillId="44" borderId="68" xfId="54" applyNumberFormat="1" applyFont="1" applyFill="1" applyBorder="1" applyAlignment="1">
      <alignment horizontal="center" vertical="center" shrinkToFit="1"/>
    </xf>
    <xf numFmtId="49" fontId="55" fillId="44" borderId="37" xfId="54" applyNumberFormat="1" applyFont="1" applyFill="1" applyBorder="1" applyAlignment="1">
      <alignment horizontal="center" vertical="center" shrinkToFit="1"/>
    </xf>
    <xf numFmtId="49" fontId="55" fillId="44" borderId="41" xfId="54" applyNumberFormat="1" applyFont="1" applyFill="1" applyBorder="1" applyAlignment="1">
      <alignment horizontal="center" vertical="center" shrinkToFit="1"/>
    </xf>
    <xf numFmtId="49" fontId="55" fillId="44" borderId="32" xfId="54" applyNumberFormat="1" applyFont="1" applyFill="1" applyBorder="1" applyAlignment="1">
      <alignment horizontal="center" vertical="center" shrinkToFit="1"/>
    </xf>
    <xf numFmtId="49" fontId="55" fillId="44" borderId="33" xfId="54" applyNumberFormat="1" applyFont="1" applyFill="1" applyBorder="1" applyAlignment="1">
      <alignment horizontal="center" vertical="center" shrinkToFit="1"/>
    </xf>
    <xf numFmtId="49" fontId="55" fillId="44" borderId="34" xfId="54" applyNumberFormat="1" applyFont="1" applyFill="1" applyBorder="1" applyAlignment="1">
      <alignment horizontal="center" vertical="center" shrinkToFit="1"/>
    </xf>
    <xf numFmtId="49" fontId="55" fillId="44" borderId="35" xfId="54" applyNumberFormat="1" applyFont="1" applyFill="1" applyBorder="1" applyAlignment="1">
      <alignment horizontal="center" vertical="center" shrinkToFit="1"/>
    </xf>
    <xf numFmtId="49" fontId="66" fillId="45" borderId="35" xfId="54" applyNumberFormat="1" applyFont="1" applyFill="1" applyBorder="1" applyAlignment="1">
      <alignment horizontal="center" vertical="center" shrinkToFit="1"/>
    </xf>
    <xf numFmtId="49" fontId="55" fillId="44" borderId="27" xfId="54" applyNumberFormat="1" applyFont="1" applyFill="1" applyBorder="1" applyAlignment="1">
      <alignment horizontal="center" vertical="center" shrinkToFit="1"/>
    </xf>
    <xf numFmtId="49" fontId="55" fillId="44" borderId="90" xfId="54" applyNumberFormat="1" applyFont="1" applyFill="1" applyBorder="1" applyAlignment="1">
      <alignment horizontal="center" vertical="center" shrinkToFit="1"/>
    </xf>
    <xf numFmtId="49" fontId="55" fillId="44" borderId="47" xfId="54" applyNumberFormat="1" applyFont="1" applyFill="1" applyBorder="1" applyAlignment="1">
      <alignment horizontal="center" vertical="center" shrinkToFit="1"/>
    </xf>
    <xf numFmtId="49" fontId="55" fillId="44" borderId="38" xfId="54" applyNumberFormat="1" applyFont="1" applyFill="1" applyBorder="1" applyAlignment="1">
      <alignment horizontal="center" vertical="center" shrinkToFit="1"/>
    </xf>
    <xf numFmtId="49" fontId="55" fillId="44" borderId="92" xfId="54" applyNumberFormat="1" applyFont="1" applyFill="1" applyBorder="1" applyAlignment="1">
      <alignment horizontal="center" vertical="center" shrinkToFit="1"/>
    </xf>
    <xf numFmtId="49" fontId="55" fillId="44" borderId="48" xfId="54" applyNumberFormat="1" applyFont="1" applyFill="1" applyBorder="1" applyAlignment="1">
      <alignment horizontal="center" vertical="center" shrinkToFit="1"/>
    </xf>
    <xf numFmtId="49" fontId="55" fillId="44" borderId="26" xfId="54" applyNumberFormat="1" applyFont="1" applyFill="1" applyBorder="1" applyAlignment="1">
      <alignment horizontal="center" vertical="center" shrinkToFit="1"/>
    </xf>
    <xf numFmtId="49" fontId="55" fillId="44" borderId="86" xfId="54" applyNumberFormat="1" applyFont="1" applyFill="1" applyBorder="1" applyAlignment="1">
      <alignment horizontal="center" vertical="center" shrinkToFit="1"/>
    </xf>
    <xf numFmtId="49" fontId="55" fillId="44" borderId="98" xfId="54" applyNumberFormat="1" applyFont="1" applyFill="1" applyBorder="1" applyAlignment="1">
      <alignment horizontal="center" vertical="center" shrinkToFit="1"/>
    </xf>
    <xf numFmtId="49" fontId="55" fillId="44" borderId="93" xfId="54" applyNumberFormat="1" applyFont="1" applyFill="1" applyBorder="1" applyAlignment="1">
      <alignment horizontal="center" vertical="center" shrinkToFit="1"/>
    </xf>
    <xf numFmtId="176" fontId="60" fillId="44" borderId="101" xfId="54" applyNumberFormat="1" applyFont="1" applyFill="1" applyBorder="1" applyAlignment="1">
      <alignment horizontal="center" vertical="center" shrinkToFit="1"/>
    </xf>
    <xf numFmtId="176" fontId="60" fillId="44" borderId="102" xfId="54" applyNumberFormat="1" applyFont="1" applyFill="1" applyBorder="1" applyAlignment="1">
      <alignment horizontal="center" vertical="center" shrinkToFit="1"/>
    </xf>
    <xf numFmtId="176" fontId="60" fillId="44" borderId="103" xfId="54" applyNumberFormat="1" applyFont="1" applyFill="1" applyBorder="1" applyAlignment="1">
      <alignment horizontal="center" vertical="center" shrinkToFit="1"/>
    </xf>
    <xf numFmtId="0" fontId="67" fillId="46" borderId="130" xfId="54" applyNumberFormat="1" applyFont="1" applyFill="1" applyBorder="1" applyAlignment="1">
      <alignment horizontal="left" vertical="center"/>
    </xf>
    <xf numFmtId="0" fontId="67" fillId="46" borderId="71" xfId="54" applyNumberFormat="1" applyFont="1" applyFill="1" applyBorder="1" applyAlignment="1">
      <alignment horizontal="left" vertical="center"/>
    </xf>
    <xf numFmtId="0" fontId="23" fillId="0" borderId="131" xfId="54" applyFont="1" applyBorder="1">
      <alignment vertical="center"/>
    </xf>
    <xf numFmtId="0" fontId="23" fillId="0" borderId="132" xfId="54" applyFont="1" applyBorder="1">
      <alignment vertical="center"/>
    </xf>
    <xf numFmtId="0" fontId="23" fillId="0" borderId="133" xfId="54" applyFont="1" applyBorder="1">
      <alignment vertical="center"/>
    </xf>
    <xf numFmtId="0" fontId="28" fillId="0" borderId="127" xfId="54" applyFont="1" applyBorder="1" applyAlignment="1">
      <alignment horizontal="distributed" vertical="center" indent="5"/>
    </xf>
    <xf numFmtId="0" fontId="28" fillId="0" borderId="128" xfId="54" applyFont="1" applyBorder="1" applyAlignment="1">
      <alignment horizontal="distributed" vertical="center" indent="5"/>
    </xf>
    <xf numFmtId="0" fontId="28" fillId="0" borderId="129" xfId="54" applyFont="1" applyBorder="1" applyAlignment="1">
      <alignment horizontal="distributed" vertical="center" indent="5"/>
    </xf>
    <xf numFmtId="0" fontId="26" fillId="0" borderId="127" xfId="54" applyFont="1" applyBorder="1" applyAlignment="1">
      <alignment horizontal="distributed" vertical="center" indent="5"/>
    </xf>
    <xf numFmtId="0" fontId="26" fillId="0" borderId="128" xfId="54" applyFont="1" applyBorder="1" applyAlignment="1">
      <alignment horizontal="distributed" vertical="center" indent="5"/>
    </xf>
    <xf numFmtId="0" fontId="26" fillId="0" borderId="129" xfId="54" applyFont="1" applyBorder="1" applyAlignment="1">
      <alignment horizontal="distributed" vertical="center" indent="5"/>
    </xf>
    <xf numFmtId="0" fontId="0" fillId="0" borderId="23" xfId="54" applyNumberFormat="1" applyFont="1" applyBorder="1" applyAlignment="1">
      <alignment horizontal="center" vertical="center"/>
    </xf>
    <xf numFmtId="0" fontId="1" fillId="0" borderId="23" xfId="54" applyNumberFormat="1" applyFont="1" applyBorder="1" applyAlignment="1">
      <alignment horizontal="center" vertical="center"/>
    </xf>
    <xf numFmtId="0" fontId="1" fillId="0" borderId="0" xfId="54" applyNumberFormat="1" applyFont="1" applyBorder="1" applyAlignment="1">
      <alignment horizontal="center" vertical="center"/>
    </xf>
    <xf numFmtId="0" fontId="61" fillId="0" borderId="64" xfId="54" applyFont="1" applyBorder="1" applyAlignment="1">
      <alignment horizontal="distributed" vertical="center" indent="10"/>
    </xf>
    <xf numFmtId="0" fontId="61" fillId="0" borderId="107" xfId="54" applyFont="1" applyBorder="1" applyAlignment="1">
      <alignment horizontal="distributed" vertical="center" indent="10"/>
    </xf>
    <xf numFmtId="0" fontId="61" fillId="0" borderId="108" xfId="54" applyFont="1" applyBorder="1" applyAlignment="1">
      <alignment horizontal="distributed" vertical="center" indent="10"/>
    </xf>
    <xf numFmtId="0" fontId="58" fillId="30" borderId="34" xfId="54" applyFont="1" applyFill="1" applyBorder="1" applyAlignment="1">
      <alignment vertical="center" wrapText="1"/>
    </xf>
    <xf numFmtId="0" fontId="58" fillId="30" borderId="67" xfId="54" applyFont="1" applyFill="1" applyBorder="1" applyAlignment="1">
      <alignment vertical="center" wrapText="1"/>
    </xf>
    <xf numFmtId="0" fontId="58" fillId="30" borderId="68" xfId="54" applyFont="1" applyFill="1" applyBorder="1" applyAlignment="1">
      <alignment vertical="center" wrapText="1"/>
    </xf>
    <xf numFmtId="178" fontId="58" fillId="41" borderId="36" xfId="54" applyNumberFormat="1" applyFont="1" applyFill="1" applyBorder="1" applyAlignment="1">
      <alignment horizontal="center" vertical="center"/>
    </xf>
    <xf numFmtId="178" fontId="58" fillId="41" borderId="99" xfId="54" applyNumberFormat="1" applyFont="1" applyFill="1" applyBorder="1" applyAlignment="1">
      <alignment horizontal="center" vertical="center"/>
    </xf>
    <xf numFmtId="178" fontId="58" fillId="41" borderId="100" xfId="54" applyNumberFormat="1" applyFont="1" applyFill="1" applyBorder="1" applyAlignment="1">
      <alignment horizontal="center" vertical="center"/>
    </xf>
    <xf numFmtId="176" fontId="31" fillId="41" borderId="90" xfId="54" applyNumberFormat="1" applyFont="1" applyFill="1" applyBorder="1" applyAlignment="1">
      <alignment horizontal="center" vertical="center"/>
    </xf>
    <xf numFmtId="176" fontId="31" fillId="41" borderId="86" xfId="54" applyNumberFormat="1" applyFont="1" applyFill="1" applyBorder="1" applyAlignment="1">
      <alignment horizontal="center" vertical="center"/>
    </xf>
    <xf numFmtId="176" fontId="31" fillId="41" borderId="97" xfId="54" applyNumberFormat="1" applyFont="1" applyFill="1" applyBorder="1" applyAlignment="1">
      <alignment horizontal="center" vertical="center"/>
    </xf>
    <xf numFmtId="176" fontId="31" fillId="41" borderId="0" xfId="54" applyNumberFormat="1" applyFont="1" applyFill="1" applyBorder="1" applyAlignment="1">
      <alignment horizontal="center" vertical="center"/>
    </xf>
    <xf numFmtId="176" fontId="31" fillId="41" borderId="50" xfId="54" applyNumberFormat="1" applyFont="1" applyFill="1" applyBorder="1" applyAlignment="1">
      <alignment horizontal="center" vertical="center"/>
    </xf>
    <xf numFmtId="176" fontId="31" fillId="41" borderId="109" xfId="54" applyNumberFormat="1" applyFont="1" applyFill="1" applyBorder="1" applyAlignment="1">
      <alignment horizontal="center" vertical="center"/>
    </xf>
    <xf numFmtId="176" fontId="31" fillId="41" borderId="67" xfId="54" applyNumberFormat="1" applyFont="1" applyFill="1" applyBorder="1" applyAlignment="1">
      <alignment horizontal="center" vertical="center"/>
    </xf>
    <xf numFmtId="176" fontId="31" fillId="41" borderId="68" xfId="54" applyNumberFormat="1" applyFont="1" applyFill="1" applyBorder="1" applyAlignment="1">
      <alignment horizontal="center" vertical="center"/>
    </xf>
    <xf numFmtId="176" fontId="31" fillId="41" borderId="32" xfId="54" applyNumberFormat="1" applyFont="1" applyFill="1" applyBorder="1" applyAlignment="1">
      <alignment horizontal="center" vertical="center"/>
    </xf>
    <xf numFmtId="176" fontId="31" fillId="41" borderId="33" xfId="54" applyNumberFormat="1" applyFont="1" applyFill="1" applyBorder="1" applyAlignment="1">
      <alignment horizontal="center" vertical="center"/>
    </xf>
    <xf numFmtId="176" fontId="31" fillId="41" borderId="34" xfId="54" applyNumberFormat="1" applyFont="1" applyFill="1" applyBorder="1" applyAlignment="1">
      <alignment horizontal="center" vertical="center"/>
    </xf>
    <xf numFmtId="176" fontId="31" fillId="41" borderId="35" xfId="54" applyNumberFormat="1" applyFont="1" applyFill="1" applyBorder="1" applyAlignment="1">
      <alignment horizontal="center" vertical="center"/>
    </xf>
    <xf numFmtId="0" fontId="71" fillId="43" borderId="85" xfId="54" applyFont="1" applyFill="1" applyBorder="1" applyAlignment="1">
      <alignment horizontal="center" vertical="center" textRotation="255" wrapText="1"/>
    </xf>
    <xf numFmtId="0" fontId="71" fillId="43" borderId="90" xfId="54" applyFont="1" applyFill="1" applyBorder="1" applyAlignment="1">
      <alignment horizontal="center" vertical="center" textRotation="255" wrapText="1"/>
    </xf>
    <xf numFmtId="0" fontId="71" fillId="43" borderId="87" xfId="54" applyFont="1" applyFill="1" applyBorder="1" applyAlignment="1">
      <alignment horizontal="center" vertical="center" textRotation="255" wrapText="1"/>
    </xf>
    <xf numFmtId="0" fontId="71" fillId="43" borderId="0" xfId="54" applyFont="1" applyFill="1" applyBorder="1" applyAlignment="1">
      <alignment horizontal="center" vertical="center" textRotation="255" wrapText="1"/>
    </xf>
    <xf numFmtId="0" fontId="71" fillId="43" borderId="88" xfId="54" applyFont="1" applyFill="1" applyBorder="1" applyAlignment="1">
      <alignment horizontal="center" vertical="center" textRotation="255" wrapText="1"/>
    </xf>
    <xf numFmtId="0" fontId="71" fillId="43" borderId="67" xfId="54" applyFont="1" applyFill="1" applyBorder="1" applyAlignment="1">
      <alignment horizontal="center" vertical="center" textRotation="255" wrapText="1"/>
    </xf>
    <xf numFmtId="49" fontId="4" fillId="0" borderId="134" xfId="54" applyNumberFormat="1" applyFont="1" applyBorder="1" applyAlignment="1">
      <alignment horizontal="center" vertical="center"/>
    </xf>
    <xf numFmtId="49" fontId="4" fillId="0" borderId="119" xfId="54" applyNumberFormat="1" applyFont="1" applyBorder="1" applyAlignment="1">
      <alignment horizontal="center" vertical="center"/>
    </xf>
    <xf numFmtId="49" fontId="4" fillId="0" borderId="61" xfId="54" applyNumberFormat="1" applyFont="1" applyBorder="1" applyAlignment="1">
      <alignment horizontal="center" vertical="center"/>
    </xf>
    <xf numFmtId="49" fontId="4" fillId="0" borderId="90" xfId="54" applyNumberFormat="1" applyFont="1" applyBorder="1" applyAlignment="1">
      <alignment horizontal="center" vertical="center"/>
    </xf>
    <xf numFmtId="49" fontId="4" fillId="0" borderId="135" xfId="54" applyNumberFormat="1" applyFont="1" applyBorder="1" applyAlignment="1">
      <alignment horizontal="center" vertical="center"/>
    </xf>
    <xf numFmtId="49" fontId="67" fillId="37" borderId="34" xfId="54" applyNumberFormat="1" applyFont="1" applyFill="1" applyBorder="1" applyAlignment="1">
      <alignment horizontal="center" vertical="center" shrinkToFit="1"/>
    </xf>
    <xf numFmtId="49" fontId="67" fillId="37" borderId="77" xfId="54" applyNumberFormat="1" applyFont="1" applyFill="1" applyBorder="1" applyAlignment="1">
      <alignment horizontal="center" vertical="center" shrinkToFit="1"/>
    </xf>
    <xf numFmtId="176" fontId="31" fillId="30" borderId="90" xfId="54" applyNumberFormat="1" applyFont="1" applyFill="1" applyBorder="1" applyAlignment="1">
      <alignment horizontal="center" vertical="center"/>
    </xf>
    <xf numFmtId="176" fontId="31" fillId="30" borderId="86" xfId="54" applyNumberFormat="1" applyFont="1" applyFill="1" applyBorder="1" applyAlignment="1">
      <alignment horizontal="center" vertical="center"/>
    </xf>
    <xf numFmtId="176" fontId="48" fillId="0" borderId="127" xfId="54" applyNumberFormat="1" applyFont="1" applyBorder="1" applyAlignment="1">
      <alignment horizontal="right" vertical="center" shrinkToFit="1"/>
    </xf>
    <xf numFmtId="176" fontId="48" fillId="0" borderId="128" xfId="54" applyNumberFormat="1" applyFont="1" applyBorder="1" applyAlignment="1">
      <alignment horizontal="right" vertical="center" shrinkToFit="1"/>
    </xf>
    <xf numFmtId="176" fontId="48" fillId="0" borderId="129" xfId="54" applyNumberFormat="1" applyFont="1" applyBorder="1" applyAlignment="1">
      <alignment horizontal="right" vertical="center" shrinkToFit="1"/>
    </xf>
    <xf numFmtId="0" fontId="45" fillId="0" borderId="70" xfId="54" applyFont="1" applyBorder="1" applyAlignment="1">
      <alignment horizontal="left" vertical="center" indent="1" shrinkToFit="1"/>
    </xf>
    <xf numFmtId="0" fontId="45" fillId="0" borderId="118" xfId="54" applyFont="1" applyBorder="1" applyAlignment="1">
      <alignment horizontal="left" vertical="center" indent="1" shrinkToFit="1"/>
    </xf>
    <xf numFmtId="176" fontId="31" fillId="0" borderId="66" xfId="54" applyNumberFormat="1" applyFont="1" applyFill="1" applyBorder="1" applyAlignment="1">
      <alignment horizontal="center" vertical="center"/>
    </xf>
    <xf numFmtId="0" fontId="31" fillId="0" borderId="66" xfId="54" applyFont="1" applyBorder="1" applyAlignment="1">
      <alignment horizontal="center" vertical="center"/>
    </xf>
    <xf numFmtId="176" fontId="60" fillId="30" borderId="101" xfId="54" applyNumberFormat="1" applyFont="1" applyFill="1" applyBorder="1" applyAlignment="1">
      <alignment horizontal="center" vertical="center" shrinkToFit="1"/>
    </xf>
    <xf numFmtId="176" fontId="60" fillId="30" borderId="102" xfId="54" applyNumberFormat="1" applyFont="1" applyFill="1" applyBorder="1" applyAlignment="1">
      <alignment horizontal="center" vertical="center" shrinkToFit="1"/>
    </xf>
    <xf numFmtId="176" fontId="60" fillId="30" borderId="103" xfId="54" applyNumberFormat="1" applyFont="1" applyFill="1" applyBorder="1" applyAlignment="1">
      <alignment horizontal="center" vertical="center" shrinkToFit="1"/>
    </xf>
    <xf numFmtId="49" fontId="66" fillId="42" borderId="38" xfId="54" applyNumberFormat="1" applyFont="1" applyFill="1" applyBorder="1" applyAlignment="1">
      <alignment horizontal="center" vertical="center" shrinkToFit="1"/>
    </xf>
    <xf numFmtId="0" fontId="60" fillId="30" borderId="37" xfId="54" applyFont="1" applyFill="1" applyBorder="1" applyAlignment="1">
      <alignment vertical="center"/>
    </xf>
    <xf numFmtId="0" fontId="60" fillId="30" borderId="51" xfId="54" applyFont="1" applyFill="1" applyBorder="1" applyAlignment="1">
      <alignment vertical="center"/>
    </xf>
    <xf numFmtId="0" fontId="60" fillId="30" borderId="52" xfId="54" applyFont="1" applyFill="1" applyBorder="1" applyAlignment="1">
      <alignment vertical="center"/>
    </xf>
    <xf numFmtId="0" fontId="60" fillId="30" borderId="34" xfId="54" applyFont="1" applyFill="1" applyBorder="1" applyAlignment="1">
      <alignment vertical="center"/>
    </xf>
    <xf numFmtId="0" fontId="60" fillId="30" borderId="67" xfId="54" applyFont="1" applyFill="1" applyBorder="1" applyAlignment="1">
      <alignment vertical="center"/>
    </xf>
    <xf numFmtId="0" fontId="60" fillId="30" borderId="68" xfId="54" applyFont="1" applyFill="1" applyBorder="1" applyAlignment="1">
      <alignment vertical="center"/>
    </xf>
    <xf numFmtId="0" fontId="58" fillId="30" borderId="27" xfId="54" applyFont="1" applyFill="1" applyBorder="1" applyAlignment="1">
      <alignment vertical="center"/>
    </xf>
    <xf numFmtId="0" fontId="58" fillId="30" borderId="90" xfId="54" applyFont="1" applyFill="1" applyBorder="1" applyAlignment="1">
      <alignment vertical="center"/>
    </xf>
    <xf numFmtId="0" fontId="58" fillId="30" borderId="86" xfId="54" applyFont="1" applyFill="1" applyBorder="1" applyAlignment="1">
      <alignment vertical="center"/>
    </xf>
    <xf numFmtId="176" fontId="31" fillId="30" borderId="92" xfId="54" applyNumberFormat="1" applyFont="1" applyFill="1" applyBorder="1" applyAlignment="1">
      <alignment horizontal="center" vertical="center"/>
    </xf>
    <xf numFmtId="176" fontId="31" fillId="30" borderId="93" xfId="54" applyNumberFormat="1" applyFont="1" applyFill="1" applyBorder="1" applyAlignment="1">
      <alignment horizontal="center" vertical="center"/>
    </xf>
    <xf numFmtId="176" fontId="31" fillId="30" borderId="32" xfId="54" applyNumberFormat="1" applyFont="1" applyFill="1" applyBorder="1" applyAlignment="1">
      <alignment horizontal="center" vertical="center"/>
    </xf>
    <xf numFmtId="176" fontId="31" fillId="30" borderId="33" xfId="54" applyNumberFormat="1" applyFont="1" applyFill="1" applyBorder="1" applyAlignment="1">
      <alignment horizontal="center" vertical="center"/>
    </xf>
    <xf numFmtId="176" fontId="31" fillId="41" borderId="27" xfId="54" applyNumberFormat="1" applyFont="1" applyFill="1" applyBorder="1" applyAlignment="1">
      <alignment horizontal="center" vertical="center"/>
    </xf>
    <xf numFmtId="0" fontId="58" fillId="0" borderId="27" xfId="54" applyFont="1" applyFill="1" applyBorder="1" applyAlignment="1">
      <alignment vertical="center" wrapText="1"/>
    </xf>
    <xf numFmtId="0" fontId="58" fillId="0" borderId="90" xfId="54" applyFont="1" applyFill="1" applyBorder="1" applyAlignment="1">
      <alignment vertical="center" wrapText="1"/>
    </xf>
    <xf numFmtId="0" fontId="58" fillId="0" borderId="86" xfId="54" applyFont="1" applyFill="1" applyBorder="1" applyAlignment="1">
      <alignment vertical="center" wrapText="1"/>
    </xf>
    <xf numFmtId="0" fontId="58" fillId="0" borderId="38" xfId="54" applyFont="1" applyFill="1" applyBorder="1" applyAlignment="1">
      <alignment vertical="center" wrapText="1"/>
    </xf>
    <xf numFmtId="0" fontId="58" fillId="0" borderId="92" xfId="54" applyFont="1" applyFill="1" applyBorder="1" applyAlignment="1">
      <alignment vertical="center" wrapText="1"/>
    </xf>
    <xf numFmtId="0" fontId="58" fillId="0" borderId="93" xfId="54" applyFont="1" applyFill="1" applyBorder="1" applyAlignment="1">
      <alignment vertical="center" wrapText="1"/>
    </xf>
    <xf numFmtId="0" fontId="58" fillId="0" borderId="37" xfId="54" applyFont="1" applyFill="1" applyBorder="1" applyAlignment="1">
      <alignment vertical="center" wrapText="1"/>
    </xf>
    <xf numFmtId="0" fontId="58" fillId="0" borderId="51" xfId="54" applyFont="1" applyFill="1" applyBorder="1" applyAlignment="1">
      <alignment vertical="center" wrapText="1"/>
    </xf>
    <xf numFmtId="0" fontId="58" fillId="0" borderId="52" xfId="54" applyFont="1" applyFill="1" applyBorder="1" applyAlignment="1">
      <alignment vertical="center" wrapText="1"/>
    </xf>
    <xf numFmtId="0" fontId="58" fillId="30" borderId="32" xfId="54" applyFont="1" applyFill="1" applyBorder="1" applyAlignment="1">
      <alignment vertical="center"/>
    </xf>
    <xf numFmtId="0" fontId="58" fillId="30" borderId="0" xfId="54" applyFont="1" applyFill="1" applyBorder="1" applyAlignment="1">
      <alignment vertical="center"/>
    </xf>
    <xf numFmtId="0" fontId="58" fillId="30" borderId="50" xfId="54" applyFont="1" applyFill="1" applyBorder="1" applyAlignment="1">
      <alignment vertical="center"/>
    </xf>
    <xf numFmtId="0" fontId="58" fillId="30" borderId="34" xfId="54" applyFont="1" applyFill="1" applyBorder="1" applyAlignment="1">
      <alignment vertical="center"/>
    </xf>
    <xf numFmtId="0" fontId="58" fillId="30" borderId="67" xfId="54" applyFont="1" applyFill="1" applyBorder="1" applyAlignment="1">
      <alignment vertical="center"/>
    </xf>
    <xf numFmtId="0" fontId="58" fillId="30" borderId="68" xfId="54" applyFont="1" applyFill="1" applyBorder="1" applyAlignment="1">
      <alignment vertical="center"/>
    </xf>
    <xf numFmtId="176" fontId="31" fillId="30" borderId="98" xfId="54" applyNumberFormat="1" applyFont="1" applyFill="1" applyBorder="1" applyAlignment="1">
      <alignment horizontal="center" vertical="center"/>
    </xf>
    <xf numFmtId="0" fontId="51" fillId="46" borderId="71" xfId="54" applyFont="1" applyFill="1" applyBorder="1" applyAlignment="1">
      <alignment horizontal="center" vertical="center"/>
    </xf>
    <xf numFmtId="176" fontId="23" fillId="0" borderId="27" xfId="55" applyNumberFormat="1" applyFont="1" applyFill="1" applyBorder="1" applyAlignment="1">
      <alignment horizontal="center" vertical="center"/>
    </xf>
    <xf numFmtId="176" fontId="23" fillId="0" borderId="90" xfId="55" applyNumberFormat="1" applyFont="1" applyFill="1" applyBorder="1" applyAlignment="1">
      <alignment horizontal="center" vertical="center"/>
    </xf>
    <xf numFmtId="176" fontId="31" fillId="36" borderId="32" xfId="54" applyNumberFormat="1" applyFont="1" applyFill="1" applyBorder="1" applyAlignment="1">
      <alignment horizontal="center" vertical="center"/>
    </xf>
    <xf numFmtId="176" fontId="23" fillId="0" borderId="86" xfId="55" applyNumberFormat="1" applyFont="1" applyFill="1" applyBorder="1" applyAlignment="1">
      <alignment horizontal="center" vertical="center"/>
    </xf>
    <xf numFmtId="0" fontId="66" fillId="46" borderId="71" xfId="54" applyFont="1" applyFill="1" applyBorder="1" applyAlignment="1">
      <alignment horizontal="center" vertical="center"/>
    </xf>
    <xf numFmtId="0" fontId="58" fillId="39" borderId="4" xfId="55" applyFont="1" applyFill="1" applyBorder="1" applyAlignment="1">
      <alignment horizontal="left" vertical="top" wrapText="1" shrinkToFit="1"/>
    </xf>
    <xf numFmtId="0" fontId="58" fillId="39" borderId="15" xfId="55" applyFont="1" applyFill="1" applyBorder="1" applyAlignment="1">
      <alignment horizontal="left" vertical="top" wrapText="1" shrinkToFit="1"/>
    </xf>
    <xf numFmtId="176" fontId="31" fillId="30" borderId="27" xfId="54" applyNumberFormat="1" applyFont="1" applyFill="1" applyBorder="1" applyAlignment="1">
      <alignment horizontal="center" vertical="center"/>
    </xf>
    <xf numFmtId="176" fontId="31" fillId="30" borderId="47" xfId="54" applyNumberFormat="1" applyFont="1" applyFill="1" applyBorder="1" applyAlignment="1">
      <alignment horizontal="center" vertical="center"/>
    </xf>
    <xf numFmtId="0" fontId="60" fillId="30" borderId="37" xfId="54" applyFont="1" applyFill="1" applyBorder="1" applyAlignment="1">
      <alignment vertical="center" wrapText="1"/>
    </xf>
    <xf numFmtId="0" fontId="60" fillId="30" borderId="51" xfId="54" applyFont="1" applyFill="1" applyBorder="1" applyAlignment="1">
      <alignment vertical="center" wrapText="1"/>
    </xf>
    <xf numFmtId="0" fontId="60" fillId="30" borderId="52" xfId="54" applyFont="1" applyFill="1" applyBorder="1" applyAlignment="1">
      <alignment vertical="center" wrapText="1"/>
    </xf>
    <xf numFmtId="0" fontId="60" fillId="30" borderId="38" xfId="54" applyFont="1" applyFill="1" applyBorder="1" applyAlignment="1">
      <alignment vertical="center" wrapText="1"/>
    </xf>
    <xf numFmtId="0" fontId="60" fillId="30" borderId="92" xfId="54" applyFont="1" applyFill="1" applyBorder="1" applyAlignment="1">
      <alignment vertical="center" wrapText="1"/>
    </xf>
    <xf numFmtId="0" fontId="60" fillId="30" borderId="93" xfId="54" applyFont="1" applyFill="1" applyBorder="1" applyAlignment="1">
      <alignment vertical="center" wrapText="1"/>
    </xf>
    <xf numFmtId="176" fontId="58" fillId="30" borderId="32" xfId="54" applyNumberFormat="1" applyFont="1" applyFill="1" applyBorder="1" applyAlignment="1">
      <alignment horizontal="center" vertical="center"/>
    </xf>
    <xf numFmtId="176" fontId="58" fillId="30" borderId="0" xfId="54" applyNumberFormat="1" applyFont="1" applyFill="1" applyBorder="1" applyAlignment="1">
      <alignment horizontal="center" vertical="center"/>
    </xf>
    <xf numFmtId="176" fontId="58" fillId="30" borderId="33" xfId="54" applyNumberFormat="1" applyFont="1" applyFill="1" applyBorder="1" applyAlignment="1">
      <alignment horizontal="center" vertical="center"/>
    </xf>
    <xf numFmtId="0" fontId="60" fillId="36" borderId="27" xfId="54" applyFont="1" applyFill="1" applyBorder="1" applyAlignment="1">
      <alignment horizontal="left" vertical="top" wrapText="1"/>
    </xf>
    <xf numFmtId="0" fontId="60" fillId="36" borderId="90" xfId="54" applyFont="1" applyFill="1" applyBorder="1" applyAlignment="1">
      <alignment horizontal="left" vertical="top" wrapText="1"/>
    </xf>
    <xf numFmtId="0" fontId="60" fillId="36" borderId="86" xfId="54" applyFont="1" applyFill="1" applyBorder="1" applyAlignment="1">
      <alignment horizontal="left" vertical="top" wrapText="1"/>
    </xf>
    <xf numFmtId="0" fontId="60" fillId="36" borderId="32" xfId="54" applyFont="1" applyFill="1" applyBorder="1" applyAlignment="1">
      <alignment horizontal="left" vertical="top" wrapText="1"/>
    </xf>
    <xf numFmtId="0" fontId="60" fillId="36" borderId="0" xfId="54" applyFont="1" applyFill="1" applyBorder="1" applyAlignment="1">
      <alignment horizontal="left" vertical="top" wrapText="1"/>
    </xf>
    <xf numFmtId="0" fontId="60" fillId="36" borderId="50" xfId="54" applyFont="1" applyFill="1" applyBorder="1" applyAlignment="1">
      <alignment horizontal="left" vertical="top" wrapText="1"/>
    </xf>
    <xf numFmtId="0" fontId="79" fillId="0" borderId="27" xfId="54" applyFont="1" applyFill="1" applyBorder="1" applyAlignment="1">
      <alignment horizontal="left" vertical="top" wrapText="1"/>
    </xf>
    <xf numFmtId="0" fontId="79" fillId="0" borderId="90" xfId="54" applyFont="1" applyFill="1" applyBorder="1" applyAlignment="1">
      <alignment horizontal="left" vertical="top" wrapText="1"/>
    </xf>
    <xf numFmtId="0" fontId="79" fillId="0" borderId="86" xfId="54" applyFont="1" applyFill="1" applyBorder="1" applyAlignment="1">
      <alignment horizontal="left" vertical="top" wrapText="1"/>
    </xf>
    <xf numFmtId="0" fontId="79" fillId="0" borderId="32" xfId="54" applyFont="1" applyFill="1" applyBorder="1" applyAlignment="1">
      <alignment horizontal="left" vertical="top" wrapText="1"/>
    </xf>
    <xf numFmtId="0" fontId="79" fillId="0" borderId="0" xfId="54" applyFont="1" applyFill="1" applyBorder="1" applyAlignment="1">
      <alignment horizontal="left" vertical="top" wrapText="1"/>
    </xf>
    <xf numFmtId="0" fontId="79" fillId="0" borderId="50" xfId="54" applyFont="1" applyFill="1" applyBorder="1" applyAlignment="1">
      <alignment horizontal="left" vertical="top" wrapText="1"/>
    </xf>
    <xf numFmtId="0" fontId="79" fillId="0" borderId="34" xfId="54" applyFont="1" applyFill="1" applyBorder="1" applyAlignment="1">
      <alignment horizontal="left" vertical="top" wrapText="1"/>
    </xf>
    <xf numFmtId="0" fontId="79" fillId="0" borderId="67" xfId="54" applyFont="1" applyFill="1" applyBorder="1" applyAlignment="1">
      <alignment horizontal="left" vertical="top" wrapText="1"/>
    </xf>
    <xf numFmtId="0" fontId="79" fillId="0" borderId="68" xfId="54" applyFont="1" applyFill="1" applyBorder="1" applyAlignment="1">
      <alignment horizontal="left" vertical="top" wrapText="1"/>
    </xf>
    <xf numFmtId="0" fontId="58" fillId="36" borderId="36" xfId="54" applyFont="1" applyFill="1" applyBorder="1" applyAlignment="1">
      <alignment horizontal="left" vertical="center" wrapText="1"/>
    </xf>
    <xf numFmtId="0" fontId="58" fillId="36" borderId="99" xfId="54" applyFont="1" applyFill="1" applyBorder="1" applyAlignment="1">
      <alignment horizontal="left" vertical="center" wrapText="1"/>
    </xf>
    <xf numFmtId="0" fontId="58" fillId="36" borderId="44" xfId="54" applyFont="1" applyFill="1" applyBorder="1" applyAlignment="1">
      <alignment horizontal="left" vertical="center" wrapText="1"/>
    </xf>
    <xf numFmtId="0" fontId="58" fillId="36" borderId="31" xfId="54" applyFont="1" applyFill="1" applyBorder="1" applyAlignment="1">
      <alignment horizontal="left" vertical="center" wrapText="1"/>
    </xf>
    <xf numFmtId="0" fontId="58" fillId="36" borderId="91" xfId="54" applyFont="1" applyFill="1" applyBorder="1" applyAlignment="1">
      <alignment horizontal="left" vertical="center" wrapText="1"/>
    </xf>
    <xf numFmtId="0" fontId="58" fillId="36" borderId="45" xfId="54" applyFont="1" applyFill="1" applyBorder="1" applyAlignment="1">
      <alignment horizontal="left" vertical="center" wrapText="1"/>
    </xf>
    <xf numFmtId="0" fontId="60" fillId="30" borderId="1" xfId="54" applyFont="1" applyFill="1" applyBorder="1" applyAlignment="1">
      <alignment horizontal="left" vertical="center" wrapText="1"/>
    </xf>
    <xf numFmtId="0" fontId="58" fillId="36" borderId="38" xfId="54" applyFont="1" applyFill="1" applyBorder="1" applyAlignment="1">
      <alignment horizontal="left" vertical="center" wrapText="1"/>
    </xf>
    <xf numFmtId="0" fontId="58" fillId="36" borderId="92" xfId="54" applyFont="1" applyFill="1" applyBorder="1" applyAlignment="1">
      <alignment horizontal="left" vertical="center" wrapText="1"/>
    </xf>
    <xf numFmtId="0" fontId="58" fillId="36" borderId="93" xfId="54" applyFont="1" applyFill="1" applyBorder="1" applyAlignment="1">
      <alignment horizontal="left" vertical="center" wrapText="1"/>
    </xf>
    <xf numFmtId="0" fontId="58" fillId="36" borderId="34" xfId="54" applyFont="1" applyFill="1" applyBorder="1" applyAlignment="1">
      <alignment vertical="center" wrapText="1"/>
    </xf>
    <xf numFmtId="0" fontId="58" fillId="36" borderId="67" xfId="54" applyFont="1" applyFill="1" applyBorder="1" applyAlignment="1">
      <alignment vertical="center" wrapText="1"/>
    </xf>
    <xf numFmtId="0" fontId="58" fillId="36" borderId="68" xfId="54" applyFont="1" applyFill="1" applyBorder="1" applyAlignment="1">
      <alignment vertical="center" wrapText="1"/>
    </xf>
    <xf numFmtId="180" fontId="60" fillId="36" borderId="67" xfId="54" applyNumberFormat="1" applyFont="1" applyFill="1" applyBorder="1" applyAlignment="1">
      <alignment horizontal="left" vertical="top" wrapText="1"/>
    </xf>
    <xf numFmtId="0" fontId="58" fillId="36" borderId="94" xfId="54" applyFont="1" applyFill="1" applyBorder="1" applyAlignment="1">
      <alignment vertical="center" wrapText="1"/>
    </xf>
    <xf numFmtId="0" fontId="58" fillId="36" borderId="95" xfId="54" applyFont="1" applyFill="1" applyBorder="1" applyAlignment="1">
      <alignment vertical="center" wrapText="1"/>
    </xf>
    <xf numFmtId="0" fontId="58" fillId="36" borderId="69" xfId="54" applyFont="1" applyFill="1" applyBorder="1" applyAlignment="1">
      <alignment vertical="center" wrapText="1"/>
    </xf>
    <xf numFmtId="0" fontId="58" fillId="30" borderId="1" xfId="54" applyFont="1" applyFill="1" applyBorder="1" applyAlignment="1">
      <alignment horizontal="left" vertical="center" wrapText="1"/>
    </xf>
    <xf numFmtId="0" fontId="58" fillId="30" borderId="46" xfId="54" applyFont="1" applyFill="1" applyBorder="1" applyAlignment="1">
      <alignment horizontal="left" vertical="center" wrapText="1"/>
    </xf>
    <xf numFmtId="0" fontId="58" fillId="30" borderId="15" xfId="54" applyFont="1" applyFill="1" applyBorder="1" applyAlignment="1">
      <alignment horizontal="left" vertical="center" wrapText="1"/>
    </xf>
    <xf numFmtId="49" fontId="65" fillId="0" borderId="63" xfId="55" applyNumberFormat="1" applyFont="1" applyFill="1" applyBorder="1" applyAlignment="1">
      <alignment horizontal="left" vertical="center" wrapText="1" shrinkToFit="1"/>
    </xf>
    <xf numFmtId="2" fontId="72" fillId="40" borderId="76" xfId="54" applyNumberFormat="1" applyFont="1" applyFill="1" applyBorder="1" applyAlignment="1">
      <alignment horizontal="center" vertical="center"/>
    </xf>
    <xf numFmtId="2" fontId="72" fillId="40" borderId="140" xfId="54" applyNumberFormat="1" applyFont="1" applyFill="1" applyBorder="1" applyAlignment="1">
      <alignment horizontal="center" vertical="center"/>
    </xf>
    <xf numFmtId="49" fontId="51" fillId="0" borderId="0" xfId="54" applyNumberFormat="1" applyFont="1" applyFill="1" applyAlignment="1">
      <alignment horizontal="left" vertical="center" wrapText="1"/>
    </xf>
    <xf numFmtId="49" fontId="51" fillId="0" borderId="0" xfId="54" applyNumberFormat="1" applyFont="1" applyFill="1" applyAlignment="1">
      <alignment horizontal="left" vertical="center"/>
    </xf>
    <xf numFmtId="0" fontId="69" fillId="0" borderId="85" xfId="54" applyFont="1" applyBorder="1" applyAlignment="1">
      <alignment horizontal="center" vertical="center" textRotation="255" wrapText="1"/>
    </xf>
    <xf numFmtId="0" fontId="69" fillId="0" borderId="86" xfId="54" applyFont="1" applyBorder="1" applyAlignment="1">
      <alignment horizontal="center" vertical="center" textRotation="255" wrapText="1"/>
    </xf>
    <xf numFmtId="0" fontId="69" fillId="0" borderId="87" xfId="54" applyFont="1" applyBorder="1" applyAlignment="1">
      <alignment horizontal="center" vertical="center" textRotation="255" wrapText="1"/>
    </xf>
    <xf numFmtId="0" fontId="69" fillId="0" borderId="50" xfId="54" applyFont="1" applyBorder="1" applyAlignment="1">
      <alignment horizontal="center" vertical="center" textRotation="255" wrapText="1"/>
    </xf>
    <xf numFmtId="49" fontId="79" fillId="0" borderId="87" xfId="62" applyNumberFormat="1" applyFont="1" applyBorder="1" applyAlignment="1">
      <alignment horizontal="center" vertical="center" wrapText="1"/>
    </xf>
    <xf numFmtId="49" fontId="79" fillId="0" borderId="50" xfId="62" applyNumberFormat="1" applyFont="1" applyBorder="1" applyAlignment="1">
      <alignment horizontal="center" vertical="center" wrapText="1"/>
    </xf>
    <xf numFmtId="49" fontId="79" fillId="0" borderId="88" xfId="62" applyNumberFormat="1" applyFont="1" applyBorder="1" applyAlignment="1">
      <alignment horizontal="center" vertical="center" wrapText="1"/>
    </xf>
    <xf numFmtId="49" fontId="79" fillId="0" borderId="68" xfId="62" applyNumberFormat="1" applyFont="1" applyBorder="1" applyAlignment="1">
      <alignment horizontal="center" vertical="center" wrapText="1"/>
    </xf>
    <xf numFmtId="0" fontId="69" fillId="30" borderId="85" xfId="54" applyFont="1" applyFill="1" applyBorder="1" applyAlignment="1">
      <alignment horizontal="center" vertical="center" textRotation="255" wrapText="1"/>
    </xf>
    <xf numFmtId="0" fontId="69" fillId="30" borderId="86" xfId="54" applyFont="1" applyFill="1" applyBorder="1" applyAlignment="1">
      <alignment horizontal="center" vertical="center" textRotation="255" wrapText="1"/>
    </xf>
    <xf numFmtId="0" fontId="69" fillId="30" borderId="87" xfId="54" applyFont="1" applyFill="1" applyBorder="1" applyAlignment="1">
      <alignment horizontal="center" vertical="center" textRotation="255" wrapText="1"/>
    </xf>
    <xf numFmtId="0" fontId="69" fillId="30" borderId="50" xfId="54" applyFont="1" applyFill="1" applyBorder="1" applyAlignment="1">
      <alignment horizontal="center" vertical="center" textRotation="255" wrapText="1"/>
    </xf>
    <xf numFmtId="49" fontId="81" fillId="0" borderId="87" xfId="62" applyNumberFormat="1" applyFont="1" applyBorder="1" applyAlignment="1">
      <alignment horizontal="center" vertical="center" wrapText="1"/>
    </xf>
    <xf numFmtId="49" fontId="81" fillId="0" borderId="50" xfId="62" applyNumberFormat="1" applyFont="1" applyBorder="1" applyAlignment="1">
      <alignment horizontal="center" vertical="center" wrapText="1"/>
    </xf>
    <xf numFmtId="49" fontId="81" fillId="0" borderId="88" xfId="62" applyNumberFormat="1" applyFont="1" applyBorder="1" applyAlignment="1">
      <alignment horizontal="center" vertical="center" wrapText="1"/>
    </xf>
    <xf numFmtId="49" fontId="81" fillId="0" borderId="68" xfId="62" applyNumberFormat="1" applyFont="1" applyBorder="1" applyAlignment="1">
      <alignment horizontal="center" vertical="center" wrapText="1"/>
    </xf>
    <xf numFmtId="0" fontId="70" fillId="30" borderId="85" xfId="54" applyFont="1" applyFill="1" applyBorder="1" applyAlignment="1">
      <alignment horizontal="center" vertical="center" textRotation="255" wrapText="1"/>
    </xf>
    <xf numFmtId="0" fontId="70" fillId="30" borderId="86" xfId="54" applyFont="1" applyFill="1" applyBorder="1" applyAlignment="1">
      <alignment horizontal="center" vertical="center" textRotation="255" wrapText="1"/>
    </xf>
    <xf numFmtId="0" fontId="70" fillId="30" borderId="87" xfId="54" applyFont="1" applyFill="1" applyBorder="1" applyAlignment="1">
      <alignment horizontal="center" vertical="center" textRotation="255" wrapText="1"/>
    </xf>
    <xf numFmtId="0" fontId="70" fillId="30" borderId="50" xfId="54" applyFont="1" applyFill="1" applyBorder="1" applyAlignment="1">
      <alignment horizontal="center" vertical="center" textRotation="255" wrapText="1"/>
    </xf>
    <xf numFmtId="49" fontId="69" fillId="0" borderId="87" xfId="62" applyNumberFormat="1" applyFont="1" applyBorder="1" applyAlignment="1">
      <alignment horizontal="center" vertical="center" wrapText="1"/>
    </xf>
    <xf numFmtId="49" fontId="69" fillId="0" borderId="50" xfId="62" applyNumberFormat="1" applyFont="1" applyBorder="1" applyAlignment="1">
      <alignment horizontal="center" vertical="center" wrapText="1"/>
    </xf>
    <xf numFmtId="49" fontId="69" fillId="0" borderId="88" xfId="62" applyNumberFormat="1" applyFont="1" applyBorder="1" applyAlignment="1">
      <alignment horizontal="center" vertical="center" wrapText="1"/>
    </xf>
    <xf numFmtId="49" fontId="69" fillId="0" borderId="68" xfId="62" applyNumberFormat="1" applyFont="1" applyBorder="1" applyAlignment="1">
      <alignment horizontal="center" vertical="center" wrapText="1"/>
    </xf>
    <xf numFmtId="0" fontId="70" fillId="0" borderId="85" xfId="54" applyFont="1" applyBorder="1" applyAlignment="1">
      <alignment horizontal="center" vertical="center" textRotation="255" wrapText="1"/>
    </xf>
    <xf numFmtId="0" fontId="70" fillId="0" borderId="86" xfId="54" applyFont="1" applyBorder="1" applyAlignment="1">
      <alignment horizontal="center" vertical="center" textRotation="255" wrapText="1"/>
    </xf>
    <xf numFmtId="0" fontId="70" fillId="0" borderId="87" xfId="54" applyFont="1" applyBorder="1" applyAlignment="1">
      <alignment horizontal="center" vertical="center" textRotation="255" wrapText="1"/>
    </xf>
    <xf numFmtId="0" fontId="70" fillId="0" borderId="50" xfId="54" applyFont="1" applyBorder="1" applyAlignment="1">
      <alignment horizontal="center" vertical="center" textRotation="255" wrapText="1"/>
    </xf>
    <xf numFmtId="49" fontId="75" fillId="0" borderId="32" xfId="54" applyNumberFormat="1" applyFont="1" applyBorder="1" applyAlignment="1">
      <alignment horizontal="left" vertical="center"/>
    </xf>
    <xf numFmtId="49" fontId="75" fillId="0" borderId="50" xfId="54" applyNumberFormat="1" applyFont="1" applyBorder="1" applyAlignment="1">
      <alignment horizontal="left" vertical="center"/>
    </xf>
    <xf numFmtId="0" fontId="79" fillId="36" borderId="32" xfId="54" applyFont="1" applyFill="1" applyBorder="1" applyAlignment="1">
      <alignment horizontal="center" vertical="center" textRotation="255" wrapText="1"/>
    </xf>
    <xf numFmtId="0" fontId="79" fillId="36" borderId="50" xfId="54" applyFont="1" applyFill="1" applyBorder="1" applyAlignment="1">
      <alignment horizontal="center" vertical="center" textRotation="255" wrapText="1"/>
    </xf>
    <xf numFmtId="0" fontId="79" fillId="36" borderId="34" xfId="54" applyFont="1" applyFill="1" applyBorder="1" applyAlignment="1">
      <alignment horizontal="center" vertical="center" textRotation="255" wrapText="1"/>
    </xf>
    <xf numFmtId="0" fontId="79" fillId="36" borderId="68" xfId="54" applyFont="1" applyFill="1" applyBorder="1" applyAlignment="1">
      <alignment horizontal="center" vertical="center" textRotation="255" wrapText="1"/>
    </xf>
    <xf numFmtId="0" fontId="79" fillId="36" borderId="27" xfId="54" applyFont="1" applyFill="1" applyBorder="1" applyAlignment="1">
      <alignment horizontal="center" vertical="center" textRotation="255" wrapText="1"/>
    </xf>
    <xf numFmtId="0" fontId="79" fillId="36" borderId="86" xfId="54" applyFont="1" applyFill="1" applyBorder="1" applyAlignment="1">
      <alignment horizontal="center" vertical="center" textRotation="255" wrapText="1"/>
    </xf>
    <xf numFmtId="0" fontId="81" fillId="36" borderId="27" xfId="54" applyFont="1" applyFill="1" applyBorder="1" applyAlignment="1">
      <alignment vertical="center" wrapText="1"/>
    </xf>
    <xf numFmtId="0" fontId="81" fillId="36" borderId="90" xfId="54" applyFont="1" applyFill="1" applyBorder="1" applyAlignment="1">
      <alignment vertical="center" wrapText="1"/>
    </xf>
    <xf numFmtId="0" fontId="81" fillId="36" borderId="86" xfId="54" applyFont="1" applyFill="1" applyBorder="1" applyAlignment="1">
      <alignment vertical="center" wrapText="1"/>
    </xf>
    <xf numFmtId="0" fontId="81" fillId="36" borderId="32" xfId="54" applyFont="1" applyFill="1" applyBorder="1" applyAlignment="1">
      <alignment vertical="center" wrapText="1"/>
    </xf>
    <xf numFmtId="0" fontId="81" fillId="36" borderId="0" xfId="54" applyFont="1" applyFill="1" applyBorder="1" applyAlignment="1">
      <alignment vertical="center" wrapText="1"/>
    </xf>
    <xf numFmtId="0" fontId="81" fillId="36" borderId="50" xfId="54" applyFont="1" applyFill="1" applyBorder="1" applyAlignment="1">
      <alignment vertical="center" wrapText="1"/>
    </xf>
    <xf numFmtId="0" fontId="81" fillId="36" borderId="38" xfId="54" applyFont="1" applyFill="1" applyBorder="1" applyAlignment="1">
      <alignment vertical="center" wrapText="1"/>
    </xf>
    <xf numFmtId="0" fontId="81" fillId="36" borderId="92" xfId="54" applyFont="1" applyFill="1" applyBorder="1" applyAlignment="1">
      <alignment vertical="center" wrapText="1"/>
    </xf>
    <xf numFmtId="0" fontId="81" fillId="36" borderId="93" xfId="54" applyFont="1" applyFill="1" applyBorder="1" applyAlignment="1">
      <alignment vertical="center" wrapText="1"/>
    </xf>
    <xf numFmtId="49" fontId="81" fillId="36" borderId="27" xfId="54" applyNumberFormat="1" applyFont="1" applyFill="1" applyBorder="1" applyAlignment="1">
      <alignment horizontal="left" vertical="top" wrapText="1"/>
    </xf>
    <xf numFmtId="49" fontId="81" fillId="36" borderId="90" xfId="54" applyNumberFormat="1" applyFont="1" applyFill="1" applyBorder="1" applyAlignment="1">
      <alignment horizontal="left" vertical="top" wrapText="1"/>
    </xf>
    <xf numFmtId="49" fontId="81" fillId="36" borderId="86" xfId="54" applyNumberFormat="1" applyFont="1" applyFill="1" applyBorder="1" applyAlignment="1">
      <alignment horizontal="left" vertical="top" wrapText="1"/>
    </xf>
    <xf numFmtId="49" fontId="81" fillId="36" borderId="32" xfId="54" applyNumberFormat="1" applyFont="1" applyFill="1" applyBorder="1" applyAlignment="1">
      <alignment horizontal="left" vertical="top" wrapText="1"/>
    </xf>
    <xf numFmtId="49" fontId="81" fillId="36" borderId="0" xfId="54" applyNumberFormat="1" applyFont="1" applyFill="1" applyBorder="1" applyAlignment="1">
      <alignment horizontal="left" vertical="top" wrapText="1"/>
    </xf>
    <xf numFmtId="49" fontId="81" fillId="36" borderId="50" xfId="54" applyNumberFormat="1" applyFont="1" applyFill="1" applyBorder="1" applyAlignment="1">
      <alignment horizontal="left" vertical="top" wrapText="1"/>
    </xf>
    <xf numFmtId="49" fontId="81" fillId="36" borderId="34" xfId="54" applyNumberFormat="1" applyFont="1" applyFill="1" applyBorder="1" applyAlignment="1">
      <alignment horizontal="left" vertical="top" wrapText="1"/>
    </xf>
    <xf numFmtId="49" fontId="81" fillId="36" borderId="67" xfId="54" applyNumberFormat="1" applyFont="1" applyFill="1" applyBorder="1" applyAlignment="1">
      <alignment horizontal="left" vertical="top" wrapText="1"/>
    </xf>
    <xf numFmtId="49" fontId="81" fillId="36" borderId="68" xfId="54" applyNumberFormat="1" applyFont="1" applyFill="1" applyBorder="1" applyAlignment="1">
      <alignment horizontal="left" vertical="top" wrapText="1"/>
    </xf>
    <xf numFmtId="0" fontId="81" fillId="36" borderId="27" xfId="54" applyFont="1" applyFill="1" applyBorder="1" applyAlignment="1">
      <alignment vertical="top" wrapText="1"/>
    </xf>
    <xf numFmtId="0" fontId="81" fillId="36" borderId="90" xfId="54" applyFont="1" applyFill="1" applyBorder="1" applyAlignment="1">
      <alignment vertical="top" wrapText="1"/>
    </xf>
    <xf numFmtId="0" fontId="81" fillId="36" borderId="86" xfId="54" applyFont="1" applyFill="1" applyBorder="1" applyAlignment="1">
      <alignment vertical="top" wrapText="1"/>
    </xf>
    <xf numFmtId="0" fontId="81" fillId="36" borderId="32" xfId="54" applyFont="1" applyFill="1" applyBorder="1" applyAlignment="1">
      <alignment vertical="top" wrapText="1"/>
    </xf>
    <xf numFmtId="0" fontId="81" fillId="36" borderId="0" xfId="54" applyFont="1" applyFill="1" applyBorder="1" applyAlignment="1">
      <alignment vertical="top" wrapText="1"/>
    </xf>
    <xf numFmtId="0" fontId="81" fillId="36" borderId="50" xfId="54" applyFont="1" applyFill="1" applyBorder="1" applyAlignment="1">
      <alignment vertical="top" wrapText="1"/>
    </xf>
    <xf numFmtId="0" fontId="81" fillId="36" borderId="34" xfId="54" applyFont="1" applyFill="1" applyBorder="1" applyAlignment="1">
      <alignment vertical="top" wrapText="1"/>
    </xf>
    <xf numFmtId="0" fontId="81" fillId="36" borderId="67" xfId="54" applyFont="1" applyFill="1" applyBorder="1" applyAlignment="1">
      <alignment vertical="top" wrapText="1"/>
    </xf>
    <xf numFmtId="0" fontId="81" fillId="36" borderId="68" xfId="54" applyFont="1" applyFill="1" applyBorder="1" applyAlignment="1">
      <alignment vertical="top" wrapText="1"/>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DSﾊﾞｰｼﾞｮﾝ" xfId="20"/>
    <cellStyle name="eeeeee" xfId="21"/>
    <cellStyle name="Grey" xfId="22"/>
    <cellStyle name="Header1" xfId="23"/>
    <cellStyle name="Header2" xfId="24"/>
    <cellStyle name="Input [yellow]" xfId="25"/>
    <cellStyle name="Normal - Style1" xfId="26"/>
    <cellStyle name="Normal_#18-Internet" xfId="27"/>
    <cellStyle name="Percent [2]" xfId="28"/>
    <cellStyle name="アクセント 1" xfId="29" builtinId="29" customBuiltin="1"/>
    <cellStyle name="アクセント 2" xfId="30" builtinId="33" customBuiltin="1"/>
    <cellStyle name="アクセント 3" xfId="31" builtinId="37" customBuiltin="1"/>
    <cellStyle name="アクセント 4" xfId="32" builtinId="41" customBuiltin="1"/>
    <cellStyle name="アクセント 5" xfId="33" builtinId="45" customBuiltin="1"/>
    <cellStyle name="アクセント 6" xfId="34" builtinId="49" customBuiltin="1"/>
    <cellStyle name="タイトル" xfId="35" builtinId="15" customBuiltin="1"/>
    <cellStyle name="チェック セル" xfId="36" builtinId="23" customBuiltin="1"/>
    <cellStyle name="どちらでもない" xfId="37" builtinId="28" customBuiltin="1"/>
    <cellStyle name="パーセント" xfId="63" builtinId="5"/>
    <cellStyle name="パーセント 2" xfId="38"/>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62" builtinId="6"/>
    <cellStyle name="桁区切り 2" xfId="44"/>
    <cellStyle name="見出し 1" xfId="45" builtinId="16" customBuiltin="1"/>
    <cellStyle name="見出し 2" xfId="46" builtinId="17" customBuiltin="1"/>
    <cellStyle name="見出し 3" xfId="47" builtinId="18" customBuiltin="1"/>
    <cellStyle name="見出し 4" xfId="48" builtinId="19" customBuiltin="1"/>
    <cellStyle name="集計" xfId="49" builtinId="25" customBuiltin="1"/>
    <cellStyle name="出力" xfId="50" builtinId="21" customBuiltin="1"/>
    <cellStyle name="説明文" xfId="51" builtinId="53" customBuiltin="1"/>
    <cellStyle name="帳票" xfId="52"/>
    <cellStyle name="入力" xfId="53" builtinId="20" customBuiltin="1"/>
    <cellStyle name="標準" xfId="0" builtinId="0"/>
    <cellStyle name="標準 2" xfId="54"/>
    <cellStyle name="標準 2 2" xfId="55"/>
    <cellStyle name="標準 2_②A等級評価一覧表【実績タイプ】（H25.7月入札以降H25.6.5配信用）" xfId="56"/>
    <cellStyle name="標準_(3) チェックシート③施工上の課題（農政）" xfId="57"/>
    <cellStyle name="標準_01 簡易型総合評価 〔別記１・２、表Ａ・Ｂ・Ｃ・Ｄ、様式１・２・３・４〕" xfId="58"/>
    <cellStyle name="標準_①事前登録表【出張所入力用】" xfId="59"/>
    <cellStyle name="未定義" xfId="60"/>
    <cellStyle name="良い" xfId="61" builtinId="26" customBuiltin="1"/>
  </cellStyles>
  <dxfs count="1">
    <dxf>
      <font>
        <condense val="0"/>
        <extend val="0"/>
        <color indexed="10"/>
      </font>
      <fill>
        <patternFill patternType="none">
          <bgColor indexed="65"/>
        </patternFill>
      </fill>
    </dxf>
  </dxfs>
  <tableStyles count="0" defaultTableStyle="TableStyleMedium9" defaultPivotStyle="PivotStyleLight16"/>
  <colors>
    <mruColors>
      <color rgb="FFDAEEF3"/>
      <color rgb="FF0000FF"/>
      <color rgb="FFCCFFFF"/>
      <color rgb="FFFFCCFF"/>
      <color rgb="FFFFFF99"/>
      <color rgb="FF66FFFF"/>
      <color rgb="FF99FF99"/>
      <color rgb="FF00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390525</xdr:colOff>
          <xdr:row>1</xdr:row>
          <xdr:rowOff>38100</xdr:rowOff>
        </xdr:from>
        <xdr:to>
          <xdr:col>3</xdr:col>
          <xdr:colOff>1819275</xdr:colOff>
          <xdr:row>3</xdr:row>
          <xdr:rowOff>114300</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最新データ呼込</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83344</xdr:colOff>
      <xdr:row>153</xdr:row>
      <xdr:rowOff>0</xdr:rowOff>
    </xdr:from>
    <xdr:to>
      <xdr:col>11</xdr:col>
      <xdr:colOff>178593</xdr:colOff>
      <xdr:row>156</xdr:row>
      <xdr:rowOff>154781</xdr:rowOff>
    </xdr:to>
    <xdr:sp macro="" textlink="">
      <xdr:nvSpPr>
        <xdr:cNvPr id="26" name="大かっこ 25"/>
        <xdr:cNvSpPr/>
      </xdr:nvSpPr>
      <xdr:spPr>
        <a:xfrm>
          <a:off x="1597819" y="22631400"/>
          <a:ext cx="1295399" cy="7453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220398</xdr:colOff>
      <xdr:row>1</xdr:row>
      <xdr:rowOff>50800</xdr:rowOff>
    </xdr:from>
    <xdr:to>
      <xdr:col>35</xdr:col>
      <xdr:colOff>1535190</xdr:colOff>
      <xdr:row>1</xdr:row>
      <xdr:rowOff>464342</xdr:rowOff>
    </xdr:to>
    <xdr:sp macro="" textlink="">
      <xdr:nvSpPr>
        <xdr:cNvPr id="25" name="テキスト ボックス 24"/>
        <xdr:cNvSpPr txBox="1"/>
      </xdr:nvSpPr>
      <xdr:spPr>
        <a:xfrm>
          <a:off x="7046648" y="558800"/>
          <a:ext cx="2669459" cy="413542"/>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記入例：単社の場合</a:t>
          </a:r>
        </a:p>
      </xdr:txBody>
    </xdr:sp>
    <xdr:clientData/>
  </xdr:twoCellAnchor>
  <xdr:twoCellAnchor>
    <xdr:from>
      <xdr:col>39</xdr:col>
      <xdr:colOff>0</xdr:colOff>
      <xdr:row>1</xdr:row>
      <xdr:rowOff>57150</xdr:rowOff>
    </xdr:from>
    <xdr:to>
      <xdr:col>42</xdr:col>
      <xdr:colOff>23812</xdr:colOff>
      <xdr:row>1</xdr:row>
      <xdr:rowOff>463546</xdr:rowOff>
    </xdr:to>
    <xdr:sp macro="" textlink="">
      <xdr:nvSpPr>
        <xdr:cNvPr id="36" name="テキスト ボックス 35"/>
        <xdr:cNvSpPr txBox="1"/>
      </xdr:nvSpPr>
      <xdr:spPr>
        <a:xfrm>
          <a:off x="13487400" y="561975"/>
          <a:ext cx="3290887" cy="406396"/>
        </a:xfrm>
        <a:prstGeom prst="rect">
          <a:avLst/>
        </a:prstGeom>
        <a:solidFill>
          <a:srgbClr val="0000FF"/>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chemeClr val="bg1"/>
              </a:solidFill>
              <a:latin typeface="HG丸ｺﾞｼｯｸM-PRO" panose="020F0600000000000000" pitchFamily="50" charset="-128"/>
              <a:ea typeface="HG丸ｺﾞｼｯｸM-PRO" panose="020F0600000000000000" pitchFamily="50" charset="-128"/>
            </a:rPr>
            <a:t>記　入</a:t>
          </a:r>
        </a:p>
      </xdr:txBody>
    </xdr:sp>
    <xdr:clientData/>
  </xdr:twoCellAnchor>
  <xdr:twoCellAnchor>
    <xdr:from>
      <xdr:col>36</xdr:col>
      <xdr:colOff>228600</xdr:colOff>
      <xdr:row>1</xdr:row>
      <xdr:rowOff>38894</xdr:rowOff>
    </xdr:from>
    <xdr:to>
      <xdr:col>38</xdr:col>
      <xdr:colOff>1615281</xdr:colOff>
      <xdr:row>1</xdr:row>
      <xdr:rowOff>464343</xdr:rowOff>
    </xdr:to>
    <xdr:sp macro="" textlink="">
      <xdr:nvSpPr>
        <xdr:cNvPr id="33" name="テキスト ボックス 32"/>
        <xdr:cNvSpPr txBox="1"/>
      </xdr:nvSpPr>
      <xdr:spPr>
        <a:xfrm>
          <a:off x="10229850" y="538957"/>
          <a:ext cx="2743994" cy="425449"/>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記入例：</a:t>
          </a:r>
          <a:r>
            <a:rPr kumimoji="1" lang="en-US" altLang="ja-JP" sz="2000"/>
            <a:t>JV</a:t>
          </a:r>
          <a:r>
            <a:rPr kumimoji="1" lang="ja-JP" altLang="en-US" sz="2000"/>
            <a:t>の場合</a:t>
          </a:r>
        </a:p>
      </xdr:txBody>
    </xdr:sp>
    <xdr:clientData/>
  </xdr:twoCellAnchor>
  <xdr:twoCellAnchor>
    <xdr:from>
      <xdr:col>11</xdr:col>
      <xdr:colOff>212610</xdr:colOff>
      <xdr:row>2</xdr:row>
      <xdr:rowOff>3403</xdr:rowOff>
    </xdr:from>
    <xdr:to>
      <xdr:col>25</xdr:col>
      <xdr:colOff>181995</xdr:colOff>
      <xdr:row>3</xdr:row>
      <xdr:rowOff>61304</xdr:rowOff>
    </xdr:to>
    <xdr:sp macro="" textlink="">
      <xdr:nvSpPr>
        <xdr:cNvPr id="3" name="角丸四角形吹き出し 2"/>
        <xdr:cNvSpPr/>
      </xdr:nvSpPr>
      <xdr:spPr>
        <a:xfrm>
          <a:off x="3287824" y="1010332"/>
          <a:ext cx="3534457" cy="438901"/>
        </a:xfrm>
        <a:prstGeom prst="wedgeRoundRectCallout">
          <a:avLst>
            <a:gd name="adj1" fmla="val -490"/>
            <a:gd name="adj2" fmla="val -83503"/>
            <a:gd name="adj3" fmla="val 16667"/>
          </a:avLst>
        </a:prstGeom>
        <a:solidFill>
          <a:srgbClr val="FFCC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0000FF"/>
              </a:solidFill>
            </a:rPr>
            <a:t>最初に「施工場所」の市町名を選択してください。</a:t>
          </a:r>
        </a:p>
      </xdr:txBody>
    </xdr:sp>
    <xdr:clientData/>
  </xdr:twoCellAnchor>
  <xdr:twoCellAnchor>
    <xdr:from>
      <xdr:col>43</xdr:col>
      <xdr:colOff>74083</xdr:colOff>
      <xdr:row>103</xdr:row>
      <xdr:rowOff>21168</xdr:rowOff>
    </xdr:from>
    <xdr:to>
      <xdr:col>43</xdr:col>
      <xdr:colOff>1393031</xdr:colOff>
      <xdr:row>127</xdr:row>
      <xdr:rowOff>11905</xdr:rowOff>
    </xdr:to>
    <xdr:sp macro="" textlink="">
      <xdr:nvSpPr>
        <xdr:cNvPr id="28" name="角丸四角形吹き出し 27"/>
        <xdr:cNvSpPr/>
      </xdr:nvSpPr>
      <xdr:spPr>
        <a:xfrm>
          <a:off x="17171458" y="16820887"/>
          <a:ext cx="1318948" cy="3991237"/>
        </a:xfrm>
        <a:prstGeom prst="wedgeRoundRectCallout">
          <a:avLst>
            <a:gd name="adj1" fmla="val -48914"/>
            <a:gd name="adj2" fmla="val -2564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ct val="100000"/>
            </a:lnSpc>
          </a:pPr>
          <a:r>
            <a:rPr kumimoji="1" lang="ja-JP" altLang="en-US" sz="1800">
              <a:solidFill>
                <a:srgbClr val="0000FF"/>
              </a:solidFill>
            </a:rPr>
            <a:t>①～④の評価点の合計は最大</a:t>
          </a:r>
          <a:r>
            <a:rPr kumimoji="1" lang="en-US" altLang="ja-JP" sz="1800">
              <a:solidFill>
                <a:srgbClr val="0000FF"/>
              </a:solidFill>
            </a:rPr>
            <a:t>1.00</a:t>
          </a:r>
          <a:r>
            <a:rPr kumimoji="1" lang="ja-JP" altLang="en-US" sz="1800">
              <a:solidFill>
                <a:srgbClr val="0000FF"/>
              </a:solidFill>
            </a:rPr>
            <a:t>点となります</a:t>
          </a:r>
          <a:endParaRPr kumimoji="1" lang="en-US" altLang="ja-JP" sz="1800">
            <a:solidFill>
              <a:srgbClr val="0000FF"/>
            </a:solidFill>
          </a:endParaRPr>
        </a:p>
      </xdr:txBody>
    </xdr:sp>
    <xdr:clientData/>
  </xdr:twoCellAnchor>
  <xdr:twoCellAnchor>
    <xdr:from>
      <xdr:col>42</xdr:col>
      <xdr:colOff>333375</xdr:colOff>
      <xdr:row>0</xdr:row>
      <xdr:rowOff>79375</xdr:rowOff>
    </xdr:from>
    <xdr:to>
      <xdr:col>66</xdr:col>
      <xdr:colOff>111124</xdr:colOff>
      <xdr:row>2</xdr:row>
      <xdr:rowOff>222250</xdr:rowOff>
    </xdr:to>
    <xdr:sp macro="" textlink="">
      <xdr:nvSpPr>
        <xdr:cNvPr id="2" name="テキスト ボックス 1"/>
        <xdr:cNvSpPr txBox="1"/>
      </xdr:nvSpPr>
      <xdr:spPr>
        <a:xfrm>
          <a:off x="21224875" y="79375"/>
          <a:ext cx="10128249" cy="115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a:t>AQ</a:t>
          </a:r>
          <a:r>
            <a:rPr kumimoji="1" lang="ja-JP" altLang="en-US" sz="2800"/>
            <a:t>列以降及び１９５行目以降には計算式のデータがありますので削除しないよう留意願います。</a:t>
          </a:r>
        </a:p>
      </xdr:txBody>
    </xdr:sp>
    <xdr:clientData/>
  </xdr:twoCellAnchor>
  <xdr:twoCellAnchor>
    <xdr:from>
      <xdr:col>47</xdr:col>
      <xdr:colOff>148828</xdr:colOff>
      <xdr:row>189</xdr:row>
      <xdr:rowOff>146845</xdr:rowOff>
    </xdr:from>
    <xdr:to>
      <xdr:col>60</xdr:col>
      <xdr:colOff>3637359</xdr:colOff>
      <xdr:row>198</xdr:row>
      <xdr:rowOff>89298</xdr:rowOff>
    </xdr:to>
    <xdr:sp macro="" textlink="">
      <xdr:nvSpPr>
        <xdr:cNvPr id="24" name="テキスト ボックス 23"/>
        <xdr:cNvSpPr txBox="1"/>
      </xdr:nvSpPr>
      <xdr:spPr>
        <a:xfrm>
          <a:off x="26074687" y="38842158"/>
          <a:ext cx="8965406" cy="1966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a:t>AQ</a:t>
          </a:r>
          <a:r>
            <a:rPr kumimoji="1" lang="ja-JP" altLang="en-US" sz="2800"/>
            <a:t>列以降及び１９５行目以降には計算式のデータがありますので削除しないよう留意願います。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DM109"/>
  <sheetViews>
    <sheetView zoomScale="75" workbookViewId="0">
      <pane xSplit="4" ySplit="4" topLeftCell="Y5" activePane="bottomRight" state="frozenSplit"/>
      <selection pane="topRight" activeCell="D1" sqref="D1"/>
      <selection pane="bottomLeft" activeCell="A5" sqref="A5"/>
      <selection pane="bottomRight" activeCell="AC21" sqref="AC21"/>
    </sheetView>
  </sheetViews>
  <sheetFormatPr defaultRowHeight="13.5"/>
  <cols>
    <col min="1" max="1" width="5.25" style="1" bestFit="1" customWidth="1"/>
    <col min="2" max="2" width="7.375" style="8" customWidth="1"/>
    <col min="3" max="3" width="13.25" style="3" bestFit="1" customWidth="1"/>
    <col min="4" max="4" width="31.5" style="4" customWidth="1"/>
    <col min="5" max="18" width="5.75" style="9" customWidth="1"/>
    <col min="19" max="19" width="11.375" style="9" customWidth="1"/>
    <col min="20" max="26" width="5.75" style="9" customWidth="1"/>
    <col min="27" max="27" width="11.625" style="9" customWidth="1"/>
    <col min="28" max="49" width="5.75" style="9" customWidth="1"/>
    <col min="50" max="50" width="11.25" style="9" customWidth="1"/>
    <col min="51" max="64" width="5.75" style="9" customWidth="1"/>
    <col min="65" max="65" width="11.375" style="9" customWidth="1"/>
    <col min="66" max="72" width="5.75" style="9" customWidth="1"/>
    <col min="73" max="73" width="11.375" style="9" customWidth="1"/>
    <col min="74" max="81" width="5.75" style="9" customWidth="1"/>
    <col min="82" max="82" width="11.625" style="9" customWidth="1"/>
    <col min="83" max="87" width="5.75" style="9" customWidth="1"/>
    <col min="88" max="88" width="9.125" style="9" bestFit="1" customWidth="1"/>
    <col min="89" max="91" width="7.375" style="8" customWidth="1"/>
    <col min="92" max="92" width="9" style="1"/>
    <col min="93" max="93" width="5.625" style="1" bestFit="1" customWidth="1"/>
    <col min="94" max="94" width="9" style="1"/>
    <col min="95" max="95" width="5.625" style="1" bestFit="1" customWidth="1"/>
    <col min="96" max="96" width="9" style="1"/>
    <col min="97" max="97" width="5.625" style="1" bestFit="1" customWidth="1"/>
    <col min="98" max="98" width="9" style="1"/>
    <col min="99" max="99" width="5.625" style="1" bestFit="1" customWidth="1"/>
    <col min="100" max="100" width="9" style="1"/>
    <col min="101" max="101" width="5.625" style="1" bestFit="1" customWidth="1"/>
    <col min="102" max="102" width="9" style="1"/>
    <col min="103" max="103" width="5.625" style="1" bestFit="1" customWidth="1"/>
    <col min="104" max="114" width="9" style="1"/>
    <col min="115" max="115" width="7.125" style="27" customWidth="1"/>
    <col min="116" max="116" width="20.875" style="28" customWidth="1"/>
    <col min="117" max="117" width="44.375" style="29" customWidth="1"/>
    <col min="118" max="16384" width="9" style="1"/>
  </cols>
  <sheetData>
    <row r="1" spans="1:117" s="3" customFormat="1" ht="13.5" customHeight="1">
      <c r="A1" s="527" t="s">
        <v>198</v>
      </c>
      <c r="B1" s="514" t="s">
        <v>203</v>
      </c>
      <c r="C1" s="534" t="s">
        <v>114</v>
      </c>
      <c r="D1" s="534" t="s">
        <v>142</v>
      </c>
      <c r="E1" s="533" t="s">
        <v>113</v>
      </c>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533"/>
      <c r="AR1" s="533"/>
      <c r="AS1" s="533"/>
      <c r="AT1" s="533"/>
      <c r="AU1" s="533"/>
      <c r="AV1" s="533"/>
      <c r="AW1" s="533"/>
      <c r="AX1" s="533"/>
      <c r="AY1" s="533"/>
      <c r="AZ1" s="533"/>
      <c r="BA1" s="533"/>
      <c r="BB1" s="533"/>
      <c r="BC1" s="533"/>
      <c r="BD1" s="533"/>
      <c r="BE1" s="533"/>
      <c r="BF1" s="533"/>
      <c r="BG1" s="533"/>
      <c r="BH1" s="533"/>
      <c r="BI1" s="533"/>
      <c r="BJ1" s="533"/>
      <c r="BK1" s="533"/>
      <c r="BL1" s="533"/>
      <c r="BM1" s="533"/>
      <c r="BN1" s="533"/>
      <c r="BO1" s="533"/>
      <c r="BP1" s="533"/>
      <c r="BQ1" s="533"/>
      <c r="BR1" s="533"/>
      <c r="BS1" s="533"/>
      <c r="BT1" s="533"/>
      <c r="BU1" s="533"/>
      <c r="BV1" s="533"/>
      <c r="BW1" s="533"/>
      <c r="BX1" s="533"/>
      <c r="BY1" s="533"/>
      <c r="BZ1" s="533"/>
      <c r="CA1" s="533"/>
      <c r="CB1" s="533"/>
      <c r="CC1" s="533"/>
      <c r="CD1" s="533"/>
      <c r="CE1" s="533"/>
      <c r="CF1" s="533"/>
      <c r="CG1" s="533"/>
      <c r="CH1" s="533"/>
      <c r="CI1" s="533"/>
      <c r="CJ1" s="531" t="s">
        <v>112</v>
      </c>
      <c r="CK1" s="514" t="s">
        <v>194</v>
      </c>
      <c r="CL1" s="514" t="s">
        <v>199</v>
      </c>
      <c r="CM1" s="514" t="s">
        <v>200</v>
      </c>
      <c r="CN1" s="517" t="s">
        <v>165</v>
      </c>
      <c r="CO1" s="517"/>
      <c r="CP1" s="517"/>
      <c r="CQ1" s="517"/>
      <c r="CR1" s="517"/>
      <c r="CS1" s="517"/>
      <c r="CT1" s="517"/>
      <c r="CU1" s="517"/>
      <c r="CV1" s="517"/>
      <c r="CW1" s="517"/>
      <c r="CX1" s="517"/>
      <c r="CY1" s="517"/>
      <c r="DK1" s="27"/>
      <c r="DL1" s="28"/>
      <c r="DM1" s="29"/>
    </row>
    <row r="2" spans="1:117" s="3" customFormat="1" ht="14.25" customHeight="1">
      <c r="A2" s="528"/>
      <c r="B2" s="525"/>
      <c r="C2" s="528"/>
      <c r="D2" s="528"/>
      <c r="E2" s="533" t="s">
        <v>97</v>
      </c>
      <c r="F2" s="533"/>
      <c r="G2" s="533"/>
      <c r="H2" s="533"/>
      <c r="I2" s="533"/>
      <c r="J2" s="533"/>
      <c r="K2" s="533"/>
      <c r="L2" s="533"/>
      <c r="M2" s="533"/>
      <c r="N2" s="533"/>
      <c r="O2" s="533"/>
      <c r="P2" s="533"/>
      <c r="Q2" s="533"/>
      <c r="R2" s="533"/>
      <c r="S2" s="533"/>
      <c r="T2" s="533"/>
      <c r="U2" s="533"/>
      <c r="V2" s="533"/>
      <c r="W2" s="533"/>
      <c r="X2" s="533"/>
      <c r="Y2" s="533"/>
      <c r="Z2" s="533"/>
      <c r="AA2" s="533"/>
      <c r="AB2" s="533"/>
      <c r="AC2" s="533"/>
      <c r="AD2" s="537" t="s">
        <v>98</v>
      </c>
      <c r="AE2" s="537"/>
      <c r="AF2" s="537"/>
      <c r="AG2" s="537"/>
      <c r="AH2" s="11" t="s">
        <v>99</v>
      </c>
      <c r="AI2" s="533" t="s">
        <v>107</v>
      </c>
      <c r="AJ2" s="533"/>
      <c r="AK2" s="533"/>
      <c r="AL2" s="533"/>
      <c r="AM2" s="533"/>
      <c r="AN2" s="533"/>
      <c r="AO2" s="533"/>
      <c r="AP2" s="533"/>
      <c r="AQ2" s="533"/>
      <c r="AR2" s="533"/>
      <c r="AS2" s="533"/>
      <c r="AT2" s="533"/>
      <c r="AU2" s="533"/>
      <c r="AV2" s="533"/>
      <c r="AW2" s="533"/>
      <c r="AX2" s="533"/>
      <c r="AY2" s="533"/>
      <c r="AZ2" s="533"/>
      <c r="BA2" s="533"/>
      <c r="BB2" s="533"/>
      <c r="BC2" s="533"/>
      <c r="BD2" s="533"/>
      <c r="BE2" s="533"/>
      <c r="BF2" s="533"/>
      <c r="BG2" s="533"/>
      <c r="BH2" s="533"/>
      <c r="BI2" s="533"/>
      <c r="BJ2" s="533"/>
      <c r="BK2" s="533"/>
      <c r="BL2" s="533"/>
      <c r="BM2" s="533"/>
      <c r="BN2" s="533"/>
      <c r="BO2" s="533"/>
      <c r="BP2" s="533"/>
      <c r="BQ2" s="533"/>
      <c r="BR2" s="533"/>
      <c r="BS2" s="533"/>
      <c r="BT2" s="533"/>
      <c r="BU2" s="533"/>
      <c r="BV2" s="533"/>
      <c r="BW2" s="533"/>
      <c r="BX2" s="533"/>
      <c r="BY2" s="533"/>
      <c r="BZ2" s="533"/>
      <c r="CA2" s="533"/>
      <c r="CB2" s="533"/>
      <c r="CC2" s="533"/>
      <c r="CD2" s="533"/>
      <c r="CE2" s="533"/>
      <c r="CF2" s="533"/>
      <c r="CG2" s="535" t="s">
        <v>108</v>
      </c>
      <c r="CH2" s="537" t="s">
        <v>111</v>
      </c>
      <c r="CI2" s="537"/>
      <c r="CJ2" s="532"/>
      <c r="CK2" s="525"/>
      <c r="CL2" s="515"/>
      <c r="CM2" s="515"/>
      <c r="CN2" s="518" t="s">
        <v>166</v>
      </c>
      <c r="CO2" s="519"/>
      <c r="CP2" s="524" t="s">
        <v>167</v>
      </c>
      <c r="CQ2" s="519"/>
      <c r="CR2" s="524" t="s">
        <v>161</v>
      </c>
      <c r="CS2" s="519"/>
      <c r="CT2" s="508" t="s">
        <v>139</v>
      </c>
      <c r="CU2" s="509"/>
      <c r="CV2" s="508" t="s">
        <v>140</v>
      </c>
      <c r="CW2" s="509"/>
      <c r="CX2" s="508" t="s">
        <v>141</v>
      </c>
      <c r="CY2" s="509"/>
      <c r="DK2" s="43"/>
      <c r="DL2" s="43"/>
      <c r="DM2" s="43"/>
    </row>
    <row r="3" spans="1:117" s="3" customFormat="1" ht="13.5" customHeight="1">
      <c r="A3" s="528"/>
      <c r="B3" s="525"/>
      <c r="C3" s="528"/>
      <c r="D3" s="528"/>
      <c r="E3" s="538" t="s">
        <v>86</v>
      </c>
      <c r="F3" s="540" t="s">
        <v>143</v>
      </c>
      <c r="G3" s="541"/>
      <c r="H3" s="541"/>
      <c r="I3" s="541"/>
      <c r="J3" s="541"/>
      <c r="K3" s="542"/>
      <c r="L3" s="538" t="s">
        <v>87</v>
      </c>
      <c r="M3" s="17"/>
      <c r="N3" s="17"/>
      <c r="O3" s="17"/>
      <c r="P3" s="17"/>
      <c r="Q3" s="17"/>
      <c r="R3" s="17"/>
      <c r="S3" s="17"/>
      <c r="T3" s="538" t="s">
        <v>88</v>
      </c>
      <c r="U3" s="66"/>
      <c r="V3" s="66"/>
      <c r="W3" s="66"/>
      <c r="X3" s="66"/>
      <c r="Y3" s="66"/>
      <c r="Z3" s="66"/>
      <c r="AA3" s="66"/>
      <c r="AB3" s="529" t="s">
        <v>201</v>
      </c>
      <c r="AC3" s="543" t="s">
        <v>89</v>
      </c>
      <c r="AD3" s="535" t="s">
        <v>90</v>
      </c>
      <c r="AE3" s="535" t="s">
        <v>91</v>
      </c>
      <c r="AF3" s="535" t="s">
        <v>92</v>
      </c>
      <c r="AG3" s="535" t="s">
        <v>93</v>
      </c>
      <c r="AH3" s="535" t="s">
        <v>94</v>
      </c>
      <c r="AI3" s="535" t="s">
        <v>95</v>
      </c>
      <c r="AJ3" s="538" t="s">
        <v>96</v>
      </c>
      <c r="AK3" s="540"/>
      <c r="AL3" s="541"/>
      <c r="AM3" s="541"/>
      <c r="AN3" s="541"/>
      <c r="AO3" s="541"/>
      <c r="AP3" s="542"/>
      <c r="AQ3" s="533" t="s">
        <v>106</v>
      </c>
      <c r="AR3" s="533"/>
      <c r="AS3" s="533"/>
      <c r="AT3" s="533"/>
      <c r="AU3" s="533"/>
      <c r="AV3" s="533"/>
      <c r="AW3" s="533"/>
      <c r="AX3" s="533"/>
      <c r="AY3" s="533"/>
      <c r="AZ3" s="533"/>
      <c r="BA3" s="533"/>
      <c r="BB3" s="533"/>
      <c r="BC3" s="533"/>
      <c r="BD3" s="533"/>
      <c r="BE3" s="533"/>
      <c r="BF3" s="533"/>
      <c r="BG3" s="533"/>
      <c r="BH3" s="533"/>
      <c r="BI3" s="533"/>
      <c r="BJ3" s="533"/>
      <c r="BK3" s="533"/>
      <c r="BL3" s="533"/>
      <c r="BM3" s="533"/>
      <c r="BN3" s="533"/>
      <c r="BO3" s="533"/>
      <c r="BP3" s="533"/>
      <c r="BQ3" s="533"/>
      <c r="BR3" s="533"/>
      <c r="BS3" s="533"/>
      <c r="BT3" s="533"/>
      <c r="BU3" s="533"/>
      <c r="BV3" s="533"/>
      <c r="BW3" s="533"/>
      <c r="BX3" s="533"/>
      <c r="BY3" s="533"/>
      <c r="BZ3" s="533"/>
      <c r="CA3" s="533"/>
      <c r="CB3" s="533"/>
      <c r="CC3" s="533"/>
      <c r="CD3" s="533"/>
      <c r="CE3" s="533"/>
      <c r="CF3" s="533"/>
      <c r="CG3" s="536"/>
      <c r="CH3" s="535" t="s">
        <v>109</v>
      </c>
      <c r="CI3" s="535" t="s">
        <v>110</v>
      </c>
      <c r="CJ3" s="532"/>
      <c r="CK3" s="525"/>
      <c r="CL3" s="515"/>
      <c r="CM3" s="515"/>
      <c r="CN3" s="520"/>
      <c r="CO3" s="521"/>
      <c r="CP3" s="520"/>
      <c r="CQ3" s="521"/>
      <c r="CR3" s="520"/>
      <c r="CS3" s="521"/>
      <c r="CT3" s="510"/>
      <c r="CU3" s="511"/>
      <c r="CV3" s="510"/>
      <c r="CW3" s="511"/>
      <c r="CX3" s="510"/>
      <c r="CY3" s="511"/>
      <c r="DK3" s="27"/>
      <c r="DL3" s="28"/>
      <c r="DM3" s="29"/>
    </row>
    <row r="4" spans="1:117" s="2" customFormat="1" ht="109.5" customHeight="1">
      <c r="A4" s="528"/>
      <c r="B4" s="526"/>
      <c r="C4" s="528"/>
      <c r="D4" s="528"/>
      <c r="E4" s="539"/>
      <c r="F4" s="23" t="s">
        <v>144</v>
      </c>
      <c r="G4" s="23" t="s">
        <v>145</v>
      </c>
      <c r="H4" s="23" t="s">
        <v>146</v>
      </c>
      <c r="I4" s="23" t="s">
        <v>147</v>
      </c>
      <c r="J4" s="23" t="s">
        <v>148</v>
      </c>
      <c r="K4" s="23" t="s">
        <v>149</v>
      </c>
      <c r="L4" s="539"/>
      <c r="M4" s="65" t="s">
        <v>144</v>
      </c>
      <c r="N4" s="65" t="s">
        <v>135</v>
      </c>
      <c r="O4" s="65" t="s">
        <v>146</v>
      </c>
      <c r="P4" s="65" t="s">
        <v>136</v>
      </c>
      <c r="Q4" s="65" t="s">
        <v>148</v>
      </c>
      <c r="R4" s="65" t="s">
        <v>137</v>
      </c>
      <c r="S4" s="68" t="s">
        <v>66</v>
      </c>
      <c r="T4" s="539"/>
      <c r="U4" s="65" t="s">
        <v>144</v>
      </c>
      <c r="V4" s="65" t="s">
        <v>135</v>
      </c>
      <c r="W4" s="65" t="s">
        <v>146</v>
      </c>
      <c r="X4" s="65" t="s">
        <v>136</v>
      </c>
      <c r="Y4" s="65" t="s">
        <v>148</v>
      </c>
      <c r="Z4" s="65" t="s">
        <v>137</v>
      </c>
      <c r="AA4" s="69" t="s">
        <v>65</v>
      </c>
      <c r="AB4" s="530"/>
      <c r="AC4" s="544"/>
      <c r="AD4" s="536"/>
      <c r="AE4" s="536"/>
      <c r="AF4" s="536"/>
      <c r="AG4" s="536"/>
      <c r="AH4" s="536"/>
      <c r="AI4" s="536"/>
      <c r="AJ4" s="539"/>
      <c r="AK4" s="23" t="s">
        <v>144</v>
      </c>
      <c r="AL4" s="23" t="s">
        <v>150</v>
      </c>
      <c r="AM4" s="23" t="s">
        <v>146</v>
      </c>
      <c r="AN4" s="23" t="s">
        <v>151</v>
      </c>
      <c r="AO4" s="23" t="s">
        <v>148</v>
      </c>
      <c r="AP4" s="23" t="s">
        <v>152</v>
      </c>
      <c r="AQ4" s="17" t="s">
        <v>100</v>
      </c>
      <c r="AR4" s="65" t="s">
        <v>144</v>
      </c>
      <c r="AS4" s="65" t="s">
        <v>135</v>
      </c>
      <c r="AT4" s="65" t="s">
        <v>146</v>
      </c>
      <c r="AU4" s="65" t="s">
        <v>136</v>
      </c>
      <c r="AV4" s="65" t="s">
        <v>148</v>
      </c>
      <c r="AW4" s="65" t="s">
        <v>137</v>
      </c>
      <c r="AX4" s="70" t="s">
        <v>69</v>
      </c>
      <c r="AY4" s="17" t="s">
        <v>101</v>
      </c>
      <c r="AZ4" s="65" t="s">
        <v>144</v>
      </c>
      <c r="BA4" s="65" t="s">
        <v>135</v>
      </c>
      <c r="BB4" s="65" t="s">
        <v>146</v>
      </c>
      <c r="BC4" s="65" t="s">
        <v>136</v>
      </c>
      <c r="BD4" s="65" t="s">
        <v>148</v>
      </c>
      <c r="BE4" s="65" t="s">
        <v>137</v>
      </c>
      <c r="BF4" s="17" t="s">
        <v>64</v>
      </c>
      <c r="BG4" s="65" t="s">
        <v>144</v>
      </c>
      <c r="BH4" s="65" t="s">
        <v>135</v>
      </c>
      <c r="BI4" s="65" t="s">
        <v>146</v>
      </c>
      <c r="BJ4" s="65" t="s">
        <v>136</v>
      </c>
      <c r="BK4" s="65" t="s">
        <v>148</v>
      </c>
      <c r="BL4" s="65" t="s">
        <v>137</v>
      </c>
      <c r="BM4" s="70" t="s">
        <v>70</v>
      </c>
      <c r="BN4" s="17" t="s">
        <v>102</v>
      </c>
      <c r="BO4" s="65" t="s">
        <v>144</v>
      </c>
      <c r="BP4" s="65" t="s">
        <v>135</v>
      </c>
      <c r="BQ4" s="65" t="s">
        <v>146</v>
      </c>
      <c r="BR4" s="65" t="s">
        <v>136</v>
      </c>
      <c r="BS4" s="65" t="s">
        <v>148</v>
      </c>
      <c r="BT4" s="65" t="s">
        <v>137</v>
      </c>
      <c r="BU4" s="70" t="s">
        <v>67</v>
      </c>
      <c r="BV4" s="12" t="s">
        <v>103</v>
      </c>
      <c r="BW4" s="17" t="s">
        <v>104</v>
      </c>
      <c r="BX4" s="65" t="s">
        <v>144</v>
      </c>
      <c r="BY4" s="65" t="s">
        <v>135</v>
      </c>
      <c r="BZ4" s="65" t="s">
        <v>146</v>
      </c>
      <c r="CA4" s="65" t="s">
        <v>136</v>
      </c>
      <c r="CB4" s="65" t="s">
        <v>148</v>
      </c>
      <c r="CC4" s="65" t="s">
        <v>137</v>
      </c>
      <c r="CD4" s="70" t="s">
        <v>68</v>
      </c>
      <c r="CE4" s="12" t="s">
        <v>202</v>
      </c>
      <c r="CF4" s="10" t="s">
        <v>105</v>
      </c>
      <c r="CG4" s="536"/>
      <c r="CH4" s="536"/>
      <c r="CI4" s="536"/>
      <c r="CJ4" s="532"/>
      <c r="CK4" s="526"/>
      <c r="CL4" s="516"/>
      <c r="CM4" s="516"/>
      <c r="CN4" s="522"/>
      <c r="CO4" s="523"/>
      <c r="CP4" s="522"/>
      <c r="CQ4" s="523"/>
      <c r="CR4" s="522"/>
      <c r="CS4" s="523"/>
      <c r="CT4" s="512"/>
      <c r="CU4" s="513"/>
      <c r="CV4" s="512"/>
      <c r="CW4" s="513"/>
      <c r="CX4" s="512"/>
      <c r="CY4" s="513"/>
      <c r="DK4" s="27"/>
      <c r="DL4" s="28"/>
      <c r="DM4" s="29"/>
    </row>
    <row r="5" spans="1:117">
      <c r="A5" s="5"/>
      <c r="B5" s="14"/>
      <c r="C5" s="15"/>
      <c r="D5" s="16"/>
      <c r="E5" s="18"/>
      <c r="F5" s="18"/>
      <c r="G5" s="18"/>
      <c r="H5" s="18"/>
      <c r="I5" s="18"/>
      <c r="J5" s="18"/>
      <c r="K5" s="18"/>
      <c r="L5" s="18"/>
      <c r="M5" s="18"/>
      <c r="N5" s="18"/>
      <c r="O5" s="18"/>
      <c r="P5" s="18"/>
      <c r="Q5" s="18"/>
      <c r="R5" s="18"/>
      <c r="S5" s="18"/>
      <c r="T5" s="18"/>
      <c r="U5" s="18"/>
      <c r="V5" s="18"/>
      <c r="W5" s="18"/>
      <c r="X5" s="18"/>
      <c r="Y5" s="18"/>
      <c r="Z5" s="18"/>
      <c r="AA5" s="18"/>
      <c r="AB5" s="67"/>
      <c r="AC5" s="6"/>
      <c r="AD5" s="13"/>
      <c r="AE5" s="13"/>
      <c r="AF5" s="13"/>
      <c r="AG5" s="13"/>
      <c r="AH5" s="13"/>
      <c r="AI5" s="13"/>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9"/>
      <c r="BW5" s="18"/>
      <c r="BX5" s="18"/>
      <c r="BY5" s="18"/>
      <c r="BZ5" s="18"/>
      <c r="CA5" s="18"/>
      <c r="CB5" s="18"/>
      <c r="CC5" s="18"/>
      <c r="CD5" s="18"/>
      <c r="CE5" s="13"/>
      <c r="CF5" s="6"/>
      <c r="CG5" s="13"/>
      <c r="CH5" s="13"/>
      <c r="CI5" s="13"/>
      <c r="CJ5" s="7"/>
      <c r="CK5" s="14"/>
      <c r="CL5" s="14"/>
      <c r="CM5" s="14"/>
      <c r="CN5" s="20"/>
      <c r="CO5" s="5"/>
      <c r="CP5" s="20"/>
      <c r="CQ5" s="5"/>
      <c r="CR5" s="20"/>
      <c r="CS5" s="5"/>
      <c r="CT5" s="5"/>
      <c r="CU5" s="5"/>
      <c r="CV5" s="5"/>
      <c r="CW5" s="5"/>
      <c r="CX5" s="5"/>
      <c r="CY5" s="5"/>
      <c r="DE5" s="1" t="s">
        <v>162</v>
      </c>
      <c r="DK5" s="1"/>
      <c r="DL5" s="1"/>
      <c r="DM5" s="1"/>
    </row>
    <row r="6" spans="1:117" ht="17.25">
      <c r="A6" s="5"/>
      <c r="B6" s="14"/>
      <c r="C6" s="15"/>
      <c r="D6" s="16"/>
      <c r="E6" s="18"/>
      <c r="F6" s="18"/>
      <c r="G6" s="18"/>
      <c r="H6" s="18"/>
      <c r="I6" s="18"/>
      <c r="J6" s="18"/>
      <c r="K6" s="18"/>
      <c r="L6" s="18"/>
      <c r="M6" s="18"/>
      <c r="N6" s="18"/>
      <c r="O6" s="18"/>
      <c r="P6" s="18"/>
      <c r="Q6" s="18"/>
      <c r="R6" s="18"/>
      <c r="S6" s="18"/>
      <c r="T6" s="18"/>
      <c r="U6" s="18"/>
      <c r="V6" s="18"/>
      <c r="W6" s="18"/>
      <c r="X6" s="18"/>
      <c r="Y6" s="18"/>
      <c r="Z6" s="18"/>
      <c r="AA6" s="18"/>
      <c r="AB6" s="67"/>
      <c r="AC6" s="6"/>
      <c r="AD6" s="13"/>
      <c r="AE6" s="13"/>
      <c r="AF6" s="13"/>
      <c r="AG6" s="13"/>
      <c r="AH6" s="13"/>
      <c r="AI6" s="13"/>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9"/>
      <c r="BW6" s="18"/>
      <c r="BX6" s="18"/>
      <c r="BY6" s="18"/>
      <c r="BZ6" s="18"/>
      <c r="CA6" s="18"/>
      <c r="CB6" s="18"/>
      <c r="CC6" s="18"/>
      <c r="CD6" s="18"/>
      <c r="CE6" s="13"/>
      <c r="CF6" s="6"/>
      <c r="CG6" s="13"/>
      <c r="CH6" s="13"/>
      <c r="CI6" s="13"/>
      <c r="CJ6" s="7"/>
      <c r="CK6" s="14"/>
      <c r="CL6" s="14"/>
      <c r="CM6" s="14"/>
      <c r="CN6" s="20"/>
      <c r="CO6" s="5"/>
      <c r="CP6" s="20"/>
      <c r="CQ6" s="5"/>
      <c r="CR6" s="20"/>
      <c r="CS6" s="5"/>
      <c r="CT6" s="5"/>
      <c r="CU6" s="5"/>
      <c r="CV6" s="5"/>
      <c r="CW6" s="5"/>
      <c r="CX6" s="5"/>
      <c r="CY6" s="5"/>
      <c r="DE6" s="1" t="s">
        <v>163</v>
      </c>
      <c r="DK6" s="44"/>
      <c r="DL6" s="45"/>
      <c r="DM6" s="46"/>
    </row>
    <row r="7" spans="1:117">
      <c r="A7" s="5"/>
      <c r="B7" s="14"/>
      <c r="C7" s="15"/>
      <c r="D7" s="16"/>
      <c r="E7" s="18"/>
      <c r="F7" s="18"/>
      <c r="G7" s="18"/>
      <c r="H7" s="18"/>
      <c r="I7" s="18"/>
      <c r="J7" s="18"/>
      <c r="K7" s="18"/>
      <c r="L7" s="18"/>
      <c r="M7" s="18"/>
      <c r="N7" s="18"/>
      <c r="O7" s="18"/>
      <c r="P7" s="18"/>
      <c r="Q7" s="18"/>
      <c r="R7" s="18"/>
      <c r="S7" s="18"/>
      <c r="T7" s="18"/>
      <c r="U7" s="18"/>
      <c r="V7" s="18"/>
      <c r="W7" s="18"/>
      <c r="X7" s="18"/>
      <c r="Y7" s="18"/>
      <c r="Z7" s="18"/>
      <c r="AA7" s="18"/>
      <c r="AB7" s="67"/>
      <c r="AC7" s="6"/>
      <c r="AD7" s="13"/>
      <c r="AE7" s="13"/>
      <c r="AF7" s="13"/>
      <c r="AG7" s="13"/>
      <c r="AH7" s="13"/>
      <c r="AI7" s="13"/>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9"/>
      <c r="BW7" s="18"/>
      <c r="BX7" s="18"/>
      <c r="BY7" s="18"/>
      <c r="BZ7" s="18"/>
      <c r="CA7" s="18"/>
      <c r="CB7" s="18"/>
      <c r="CC7" s="18"/>
      <c r="CD7" s="18"/>
      <c r="CE7" s="13"/>
      <c r="CF7" s="6"/>
      <c r="CG7" s="13"/>
      <c r="CH7" s="13"/>
      <c r="CI7" s="13"/>
      <c r="CJ7" s="7"/>
      <c r="CK7" s="14"/>
      <c r="CL7" s="14"/>
      <c r="CM7" s="14"/>
      <c r="CN7" s="20"/>
      <c r="CO7" s="5"/>
      <c r="CP7" s="20"/>
      <c r="CQ7" s="5"/>
      <c r="CR7" s="20"/>
      <c r="CS7" s="5"/>
      <c r="CT7" s="5"/>
      <c r="CU7" s="5"/>
      <c r="CV7" s="5"/>
      <c r="CW7" s="5"/>
      <c r="CX7" s="5"/>
      <c r="CY7" s="5"/>
      <c r="DE7" s="1" t="s">
        <v>162</v>
      </c>
      <c r="DK7" s="47" t="s">
        <v>138</v>
      </c>
      <c r="DL7" s="48" t="s">
        <v>131</v>
      </c>
      <c r="DM7" s="49" t="s">
        <v>132</v>
      </c>
    </row>
    <row r="8" spans="1:117">
      <c r="A8" s="5"/>
      <c r="B8" s="14"/>
      <c r="C8" s="15"/>
      <c r="D8" s="16"/>
      <c r="E8" s="18"/>
      <c r="F8" s="18"/>
      <c r="G8" s="18"/>
      <c r="H8" s="18"/>
      <c r="I8" s="18"/>
      <c r="J8" s="18"/>
      <c r="K8" s="18"/>
      <c r="L8" s="18"/>
      <c r="M8" s="18"/>
      <c r="N8" s="18"/>
      <c r="O8" s="18"/>
      <c r="P8" s="18"/>
      <c r="Q8" s="18"/>
      <c r="R8" s="18"/>
      <c r="S8" s="18"/>
      <c r="T8" s="18"/>
      <c r="U8" s="18"/>
      <c r="V8" s="18"/>
      <c r="W8" s="18"/>
      <c r="X8" s="18"/>
      <c r="Y8" s="18"/>
      <c r="Z8" s="18"/>
      <c r="AA8" s="18"/>
      <c r="AB8" s="67"/>
      <c r="AC8" s="6"/>
      <c r="AD8" s="13"/>
      <c r="AE8" s="13"/>
      <c r="AF8" s="13"/>
      <c r="AG8" s="13"/>
      <c r="AH8" s="13"/>
      <c r="AI8" s="13"/>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9"/>
      <c r="BW8" s="18"/>
      <c r="BX8" s="18"/>
      <c r="BY8" s="18"/>
      <c r="BZ8" s="18"/>
      <c r="CA8" s="18"/>
      <c r="CB8" s="18"/>
      <c r="CC8" s="18"/>
      <c r="CD8" s="18"/>
      <c r="CE8" s="13"/>
      <c r="CF8" s="6"/>
      <c r="CG8" s="13"/>
      <c r="CH8" s="13"/>
      <c r="CI8" s="13"/>
      <c r="CJ8" s="7"/>
      <c r="CK8" s="14"/>
      <c r="CL8" s="14"/>
      <c r="CM8" s="14"/>
      <c r="CN8" s="20"/>
      <c r="CO8" s="5"/>
      <c r="CP8" s="20"/>
      <c r="CQ8" s="5"/>
      <c r="CR8" s="20"/>
      <c r="CS8" s="5"/>
      <c r="CT8" s="5"/>
      <c r="CU8" s="5"/>
      <c r="CV8" s="5"/>
      <c r="CW8" s="5"/>
      <c r="CX8" s="5"/>
      <c r="CY8" s="5"/>
      <c r="DE8" s="1" t="s">
        <v>163</v>
      </c>
      <c r="DK8" s="50">
        <v>1</v>
      </c>
      <c r="DL8" s="30">
        <v>155000085</v>
      </c>
      <c r="DM8" s="31" t="s">
        <v>3</v>
      </c>
    </row>
    <row r="9" spans="1:117">
      <c r="A9" s="5"/>
      <c r="B9" s="14"/>
      <c r="C9" s="15"/>
      <c r="D9" s="16"/>
      <c r="E9" s="18"/>
      <c r="F9" s="18"/>
      <c r="G9" s="18"/>
      <c r="H9" s="18"/>
      <c r="I9" s="18"/>
      <c r="J9" s="18"/>
      <c r="K9" s="18"/>
      <c r="L9" s="18"/>
      <c r="M9" s="18"/>
      <c r="N9" s="18"/>
      <c r="O9" s="18"/>
      <c r="P9" s="18"/>
      <c r="Q9" s="18"/>
      <c r="R9" s="18"/>
      <c r="S9" s="18"/>
      <c r="T9" s="18"/>
      <c r="U9" s="18"/>
      <c r="V9" s="18"/>
      <c r="W9" s="18"/>
      <c r="X9" s="18"/>
      <c r="Y9" s="18"/>
      <c r="Z9" s="18"/>
      <c r="AA9" s="18"/>
      <c r="AB9" s="67"/>
      <c r="AC9" s="6"/>
      <c r="AD9" s="13"/>
      <c r="AE9" s="13"/>
      <c r="AF9" s="13"/>
      <c r="AG9" s="13"/>
      <c r="AH9" s="13"/>
      <c r="AI9" s="13"/>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9"/>
      <c r="BW9" s="18"/>
      <c r="BX9" s="18"/>
      <c r="BY9" s="18"/>
      <c r="BZ9" s="18"/>
      <c r="CA9" s="18"/>
      <c r="CB9" s="18"/>
      <c r="CC9" s="18"/>
      <c r="CD9" s="18"/>
      <c r="CE9" s="13"/>
      <c r="CF9" s="6"/>
      <c r="CG9" s="13"/>
      <c r="CH9" s="13"/>
      <c r="CI9" s="13"/>
      <c r="CJ9" s="7"/>
      <c r="CK9" s="14"/>
      <c r="CL9" s="14"/>
      <c r="CM9" s="14"/>
      <c r="CN9" s="20"/>
      <c r="CO9" s="5"/>
      <c r="CP9" s="20"/>
      <c r="CQ9" s="5"/>
      <c r="CR9" s="20"/>
      <c r="CS9" s="5"/>
      <c r="CT9" s="5"/>
      <c r="CU9" s="5"/>
      <c r="CV9" s="5"/>
      <c r="CW9" s="5"/>
      <c r="CX9" s="5"/>
      <c r="CY9" s="5"/>
      <c r="DK9" s="50">
        <v>2</v>
      </c>
      <c r="DL9" s="30">
        <v>155000193</v>
      </c>
      <c r="DM9" s="31" t="s">
        <v>127</v>
      </c>
    </row>
    <row r="10" spans="1:117">
      <c r="A10" s="5"/>
      <c r="B10" s="14"/>
      <c r="C10" s="15"/>
      <c r="D10" s="16"/>
      <c r="E10" s="18"/>
      <c r="F10" s="18"/>
      <c r="G10" s="18"/>
      <c r="H10" s="18"/>
      <c r="I10" s="18"/>
      <c r="J10" s="18"/>
      <c r="K10" s="18"/>
      <c r="L10" s="18"/>
      <c r="M10" s="18"/>
      <c r="N10" s="18"/>
      <c r="O10" s="18"/>
      <c r="P10" s="18"/>
      <c r="Q10" s="18"/>
      <c r="R10" s="18"/>
      <c r="S10" s="18"/>
      <c r="T10" s="18"/>
      <c r="U10" s="18"/>
      <c r="V10" s="18"/>
      <c r="W10" s="18"/>
      <c r="X10" s="18"/>
      <c r="Y10" s="18"/>
      <c r="Z10" s="18"/>
      <c r="AA10" s="18"/>
      <c r="AB10" s="67"/>
      <c r="AC10" s="6"/>
      <c r="AD10" s="13"/>
      <c r="AE10" s="13"/>
      <c r="AF10" s="13"/>
      <c r="AG10" s="13"/>
      <c r="AH10" s="13"/>
      <c r="AI10" s="13"/>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9"/>
      <c r="BW10" s="18"/>
      <c r="BX10" s="18"/>
      <c r="BY10" s="18"/>
      <c r="BZ10" s="18"/>
      <c r="CA10" s="18"/>
      <c r="CB10" s="18"/>
      <c r="CC10" s="18"/>
      <c r="CD10" s="18"/>
      <c r="CE10" s="13"/>
      <c r="CF10" s="6"/>
      <c r="CG10" s="13"/>
      <c r="CH10" s="13"/>
      <c r="CI10" s="13"/>
      <c r="CJ10" s="7"/>
      <c r="CK10" s="14"/>
      <c r="CL10" s="14"/>
      <c r="CM10" s="14"/>
      <c r="CN10" s="20"/>
      <c r="CO10" s="5"/>
      <c r="CP10" s="20"/>
      <c r="CQ10" s="5"/>
      <c r="CR10" s="20"/>
      <c r="CS10" s="5"/>
      <c r="CT10" s="5"/>
      <c r="CU10" s="5"/>
      <c r="CV10" s="5"/>
      <c r="CW10" s="5"/>
      <c r="CX10" s="5"/>
      <c r="CY10" s="5"/>
      <c r="DK10" s="50">
        <v>3</v>
      </c>
      <c r="DL10" s="30">
        <v>155000468</v>
      </c>
      <c r="DM10" s="31" t="s">
        <v>74</v>
      </c>
    </row>
    <row r="11" spans="1:117">
      <c r="A11" s="5"/>
      <c r="B11" s="14"/>
      <c r="C11" s="15"/>
      <c r="D11" s="16"/>
      <c r="E11" s="18"/>
      <c r="F11" s="18"/>
      <c r="G11" s="18"/>
      <c r="H11" s="18"/>
      <c r="I11" s="18"/>
      <c r="J11" s="18"/>
      <c r="K11" s="18"/>
      <c r="L11" s="18"/>
      <c r="M11" s="18"/>
      <c r="N11" s="18"/>
      <c r="O11" s="18"/>
      <c r="P11" s="18"/>
      <c r="Q11" s="18"/>
      <c r="R11" s="18"/>
      <c r="S11" s="18"/>
      <c r="T11" s="18"/>
      <c r="U11" s="18"/>
      <c r="V11" s="18"/>
      <c r="W11" s="18"/>
      <c r="X11" s="18"/>
      <c r="Y11" s="18"/>
      <c r="Z11" s="18"/>
      <c r="AA11" s="18"/>
      <c r="AB11" s="67"/>
      <c r="AC11" s="6"/>
      <c r="AD11" s="13"/>
      <c r="AE11" s="13"/>
      <c r="AF11" s="13"/>
      <c r="AG11" s="13"/>
      <c r="AH11" s="13"/>
      <c r="AI11" s="13"/>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9"/>
      <c r="BW11" s="18"/>
      <c r="BX11" s="18"/>
      <c r="BY11" s="18"/>
      <c r="BZ11" s="18"/>
      <c r="CA11" s="18"/>
      <c r="CB11" s="18"/>
      <c r="CC11" s="18"/>
      <c r="CD11" s="18"/>
      <c r="CE11" s="13"/>
      <c r="CF11" s="6"/>
      <c r="CG11" s="13"/>
      <c r="CH11" s="13"/>
      <c r="CI11" s="13"/>
      <c r="CJ11" s="7"/>
      <c r="CK11" s="14"/>
      <c r="CL11" s="14"/>
      <c r="CM11" s="14"/>
      <c r="CN11" s="20"/>
      <c r="CO11" s="5"/>
      <c r="CP11" s="20"/>
      <c r="CQ11" s="5"/>
      <c r="CR11" s="20"/>
      <c r="CS11" s="5"/>
      <c r="CT11" s="5"/>
      <c r="CU11" s="5"/>
      <c r="CV11" s="5"/>
      <c r="CW11" s="5"/>
      <c r="CX11" s="5"/>
      <c r="CY11" s="5"/>
      <c r="DK11" s="50">
        <v>4</v>
      </c>
      <c r="DL11" s="30">
        <v>155000494</v>
      </c>
      <c r="DM11" s="31" t="s">
        <v>75</v>
      </c>
    </row>
    <row r="12" spans="1:117">
      <c r="A12" s="5"/>
      <c r="B12" s="14"/>
      <c r="C12" s="15"/>
      <c r="D12" s="16"/>
      <c r="E12" s="18"/>
      <c r="F12" s="18"/>
      <c r="G12" s="18"/>
      <c r="H12" s="18"/>
      <c r="I12" s="18"/>
      <c r="J12" s="18"/>
      <c r="K12" s="18"/>
      <c r="L12" s="18"/>
      <c r="M12" s="18"/>
      <c r="N12" s="18"/>
      <c r="O12" s="18"/>
      <c r="P12" s="18"/>
      <c r="Q12" s="18"/>
      <c r="R12" s="18"/>
      <c r="S12" s="18"/>
      <c r="T12" s="18"/>
      <c r="U12" s="18"/>
      <c r="V12" s="18"/>
      <c r="W12" s="18"/>
      <c r="X12" s="18"/>
      <c r="Y12" s="18"/>
      <c r="Z12" s="18"/>
      <c r="AA12" s="18"/>
      <c r="AB12" s="67"/>
      <c r="AC12" s="6"/>
      <c r="AD12" s="13"/>
      <c r="AE12" s="13"/>
      <c r="AF12" s="13"/>
      <c r="AG12" s="13"/>
      <c r="AH12" s="13"/>
      <c r="AI12" s="13"/>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9"/>
      <c r="BW12" s="18"/>
      <c r="BX12" s="18"/>
      <c r="BY12" s="18"/>
      <c r="BZ12" s="18"/>
      <c r="CA12" s="18"/>
      <c r="CB12" s="18"/>
      <c r="CC12" s="18"/>
      <c r="CD12" s="18"/>
      <c r="CE12" s="13"/>
      <c r="CF12" s="6"/>
      <c r="CG12" s="13"/>
      <c r="CH12" s="13"/>
      <c r="CI12" s="13"/>
      <c r="CJ12" s="7"/>
      <c r="CK12" s="14"/>
      <c r="CL12" s="14"/>
      <c r="CM12" s="14"/>
      <c r="CN12" s="20"/>
      <c r="CO12" s="5"/>
      <c r="CP12" s="20"/>
      <c r="CQ12" s="5"/>
      <c r="CR12" s="20"/>
      <c r="CS12" s="5"/>
      <c r="CT12" s="21"/>
      <c r="CU12" s="5"/>
      <c r="CV12" s="22"/>
      <c r="CW12" s="5"/>
      <c r="CX12" s="21"/>
      <c r="CY12" s="5"/>
      <c r="DK12" s="50">
        <v>5</v>
      </c>
      <c r="DL12" s="30">
        <v>155000605</v>
      </c>
      <c r="DM12" s="31" t="s">
        <v>78</v>
      </c>
    </row>
    <row r="13" spans="1:117">
      <c r="A13" s="5"/>
      <c r="B13" s="14"/>
      <c r="C13" s="15"/>
      <c r="D13" s="16"/>
      <c r="E13" s="18"/>
      <c r="F13" s="18"/>
      <c r="G13" s="18"/>
      <c r="H13" s="18"/>
      <c r="I13" s="18"/>
      <c r="J13" s="18"/>
      <c r="K13" s="18"/>
      <c r="L13" s="18"/>
      <c r="M13" s="18"/>
      <c r="N13" s="18"/>
      <c r="O13" s="18"/>
      <c r="P13" s="18"/>
      <c r="Q13" s="18"/>
      <c r="R13" s="18"/>
      <c r="S13" s="18"/>
      <c r="T13" s="18"/>
      <c r="U13" s="18"/>
      <c r="V13" s="18"/>
      <c r="W13" s="18"/>
      <c r="X13" s="18"/>
      <c r="Y13" s="18"/>
      <c r="Z13" s="18"/>
      <c r="AA13" s="18"/>
      <c r="AB13" s="67"/>
      <c r="AC13" s="6"/>
      <c r="AD13" s="13"/>
      <c r="AE13" s="13"/>
      <c r="AF13" s="13"/>
      <c r="AG13" s="13"/>
      <c r="AH13" s="13"/>
      <c r="AI13" s="13"/>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9"/>
      <c r="BW13" s="18"/>
      <c r="BX13" s="18"/>
      <c r="BY13" s="18"/>
      <c r="BZ13" s="18"/>
      <c r="CA13" s="18"/>
      <c r="CB13" s="18"/>
      <c r="CC13" s="18"/>
      <c r="CD13" s="18"/>
      <c r="CE13" s="13"/>
      <c r="CF13" s="6"/>
      <c r="CG13" s="13"/>
      <c r="CH13" s="13"/>
      <c r="CI13" s="13"/>
      <c r="CJ13" s="7"/>
      <c r="CK13" s="14"/>
      <c r="CL13" s="14"/>
      <c r="CM13" s="14"/>
      <c r="CN13" s="20"/>
      <c r="CO13" s="5"/>
      <c r="CP13" s="20"/>
      <c r="CQ13" s="5"/>
      <c r="CR13" s="20"/>
      <c r="CS13" s="5"/>
      <c r="CT13" s="5"/>
      <c r="CU13" s="5"/>
      <c r="CV13" s="5"/>
      <c r="CW13" s="5"/>
      <c r="CX13" s="5"/>
      <c r="CY13" s="5"/>
      <c r="DK13" s="50">
        <v>6</v>
      </c>
      <c r="DL13" s="30">
        <v>155000688</v>
      </c>
      <c r="DM13" s="31" t="s">
        <v>81</v>
      </c>
    </row>
    <row r="14" spans="1:117">
      <c r="A14" s="5"/>
      <c r="B14" s="14"/>
      <c r="C14" s="15"/>
      <c r="D14" s="16"/>
      <c r="E14" s="18"/>
      <c r="F14" s="18"/>
      <c r="G14" s="18"/>
      <c r="H14" s="18"/>
      <c r="I14" s="18"/>
      <c r="J14" s="18"/>
      <c r="K14" s="18"/>
      <c r="L14" s="18"/>
      <c r="M14" s="18"/>
      <c r="N14" s="18"/>
      <c r="O14" s="18"/>
      <c r="P14" s="18"/>
      <c r="Q14" s="18"/>
      <c r="R14" s="18"/>
      <c r="S14" s="18"/>
      <c r="T14" s="18"/>
      <c r="U14" s="18"/>
      <c r="V14" s="18"/>
      <c r="W14" s="18"/>
      <c r="X14" s="18"/>
      <c r="Y14" s="18"/>
      <c r="Z14" s="18"/>
      <c r="AA14" s="18"/>
      <c r="AB14" s="67"/>
      <c r="AC14" s="6"/>
      <c r="AD14" s="13"/>
      <c r="AE14" s="13"/>
      <c r="AF14" s="13"/>
      <c r="AG14" s="13"/>
      <c r="AH14" s="13"/>
      <c r="AI14" s="13"/>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9"/>
      <c r="BW14" s="18"/>
      <c r="BX14" s="18"/>
      <c r="BY14" s="18"/>
      <c r="BZ14" s="18"/>
      <c r="CA14" s="18"/>
      <c r="CB14" s="18"/>
      <c r="CC14" s="18"/>
      <c r="CD14" s="18"/>
      <c r="CE14" s="13"/>
      <c r="CF14" s="6"/>
      <c r="CG14" s="13"/>
      <c r="CH14" s="13"/>
      <c r="CI14" s="13"/>
      <c r="CJ14" s="7"/>
      <c r="CK14" s="14"/>
      <c r="CL14" s="14"/>
      <c r="CM14" s="14"/>
      <c r="CN14" s="20"/>
      <c r="CO14" s="5"/>
      <c r="CP14" s="20"/>
      <c r="CQ14" s="5"/>
      <c r="CR14" s="20"/>
      <c r="CS14" s="5"/>
      <c r="CT14" s="5"/>
      <c r="CU14" s="5"/>
      <c r="CV14" s="5"/>
      <c r="CW14" s="5"/>
      <c r="CX14" s="5"/>
      <c r="CY14" s="5"/>
      <c r="DK14" s="50">
        <v>7</v>
      </c>
      <c r="DL14" s="30">
        <v>155000690</v>
      </c>
      <c r="DM14" s="31" t="s">
        <v>82</v>
      </c>
    </row>
    <row r="15" spans="1:117">
      <c r="A15" s="5"/>
      <c r="B15" s="14"/>
      <c r="C15" s="15"/>
      <c r="D15" s="16"/>
      <c r="E15" s="18"/>
      <c r="F15" s="18"/>
      <c r="G15" s="18"/>
      <c r="H15" s="18"/>
      <c r="I15" s="18"/>
      <c r="J15" s="18"/>
      <c r="K15" s="18"/>
      <c r="L15" s="18"/>
      <c r="M15" s="18"/>
      <c r="N15" s="18"/>
      <c r="O15" s="18"/>
      <c r="P15" s="18"/>
      <c r="Q15" s="18"/>
      <c r="R15" s="18"/>
      <c r="S15" s="18"/>
      <c r="T15" s="18"/>
      <c r="U15" s="18"/>
      <c r="V15" s="18"/>
      <c r="W15" s="18"/>
      <c r="X15" s="18"/>
      <c r="Y15" s="18"/>
      <c r="Z15" s="18"/>
      <c r="AA15" s="18"/>
      <c r="AB15" s="67"/>
      <c r="AC15" s="6"/>
      <c r="AD15" s="13"/>
      <c r="AE15" s="13"/>
      <c r="AF15" s="13"/>
      <c r="AG15" s="13"/>
      <c r="AH15" s="13"/>
      <c r="AI15" s="13"/>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9"/>
      <c r="BW15" s="18"/>
      <c r="BX15" s="18"/>
      <c r="BY15" s="18"/>
      <c r="BZ15" s="18"/>
      <c r="CA15" s="18"/>
      <c r="CB15" s="18"/>
      <c r="CC15" s="18"/>
      <c r="CD15" s="18"/>
      <c r="CE15" s="13"/>
      <c r="CF15" s="6"/>
      <c r="CG15" s="13"/>
      <c r="CH15" s="13"/>
      <c r="CI15" s="13"/>
      <c r="CJ15" s="7"/>
      <c r="CK15" s="14"/>
      <c r="CL15" s="14"/>
      <c r="CM15" s="14"/>
      <c r="CN15" s="20"/>
      <c r="CO15" s="5"/>
      <c r="CP15" s="20"/>
      <c r="CQ15" s="5"/>
      <c r="CR15" s="20"/>
      <c r="CS15" s="5"/>
      <c r="CT15" s="5"/>
      <c r="CU15" s="5"/>
      <c r="CV15" s="5"/>
      <c r="CW15" s="5"/>
      <c r="CX15" s="5"/>
      <c r="CY15" s="5"/>
      <c r="DE15" s="1" t="s">
        <v>162</v>
      </c>
      <c r="DK15" s="50">
        <v>8</v>
      </c>
      <c r="DL15" s="30">
        <v>155000742</v>
      </c>
      <c r="DM15" s="31" t="s">
        <v>84</v>
      </c>
    </row>
    <row r="16" spans="1:117">
      <c r="A16" s="5"/>
      <c r="B16" s="14"/>
      <c r="C16" s="15"/>
      <c r="D16" s="16"/>
      <c r="E16" s="18"/>
      <c r="F16" s="18"/>
      <c r="G16" s="18"/>
      <c r="H16" s="18"/>
      <c r="I16" s="18"/>
      <c r="J16" s="18"/>
      <c r="K16" s="18"/>
      <c r="L16" s="18"/>
      <c r="M16" s="18"/>
      <c r="N16" s="18"/>
      <c r="O16" s="18"/>
      <c r="P16" s="18"/>
      <c r="Q16" s="18"/>
      <c r="R16" s="18"/>
      <c r="S16" s="18"/>
      <c r="T16" s="18"/>
      <c r="U16" s="18"/>
      <c r="V16" s="18"/>
      <c r="W16" s="18"/>
      <c r="X16" s="18"/>
      <c r="Y16" s="18"/>
      <c r="Z16" s="18"/>
      <c r="AA16" s="18"/>
      <c r="AB16" s="67"/>
      <c r="AC16" s="6"/>
      <c r="AD16" s="13"/>
      <c r="AE16" s="13"/>
      <c r="AF16" s="13"/>
      <c r="AG16" s="13"/>
      <c r="AH16" s="13"/>
      <c r="AI16" s="13"/>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9"/>
      <c r="BW16" s="18"/>
      <c r="BX16" s="18"/>
      <c r="BY16" s="18"/>
      <c r="BZ16" s="18"/>
      <c r="CA16" s="18"/>
      <c r="CB16" s="18"/>
      <c r="CC16" s="18"/>
      <c r="CD16" s="18"/>
      <c r="CE16" s="13"/>
      <c r="CF16" s="6"/>
      <c r="CG16" s="13"/>
      <c r="CH16" s="13"/>
      <c r="CI16" s="13"/>
      <c r="CJ16" s="7"/>
      <c r="CK16" s="14"/>
      <c r="CL16" s="14"/>
      <c r="CM16" s="14"/>
      <c r="CN16" s="20"/>
      <c r="CO16" s="5"/>
      <c r="CP16" s="20"/>
      <c r="CQ16" s="5"/>
      <c r="CR16" s="20"/>
      <c r="CS16" s="5"/>
      <c r="CT16" s="5"/>
      <c r="CU16" s="5"/>
      <c r="CV16" s="5"/>
      <c r="CW16" s="5"/>
      <c r="CX16" s="5"/>
      <c r="CY16" s="5"/>
      <c r="DE16" s="1" t="s">
        <v>163</v>
      </c>
      <c r="DK16" s="50">
        <v>9</v>
      </c>
      <c r="DL16" s="30">
        <v>155000776</v>
      </c>
      <c r="DM16" s="31" t="s">
        <v>85</v>
      </c>
    </row>
    <row r="17" spans="1:117">
      <c r="A17" s="5"/>
      <c r="B17" s="14"/>
      <c r="C17" s="15"/>
      <c r="D17" s="16"/>
      <c r="E17" s="18"/>
      <c r="F17" s="18"/>
      <c r="G17" s="18"/>
      <c r="H17" s="18"/>
      <c r="I17" s="18"/>
      <c r="J17" s="18"/>
      <c r="K17" s="18"/>
      <c r="L17" s="18"/>
      <c r="M17" s="18"/>
      <c r="N17" s="18"/>
      <c r="O17" s="18"/>
      <c r="P17" s="18"/>
      <c r="Q17" s="18"/>
      <c r="R17" s="18"/>
      <c r="S17" s="18"/>
      <c r="T17" s="18"/>
      <c r="U17" s="18"/>
      <c r="V17" s="18"/>
      <c r="W17" s="18"/>
      <c r="X17" s="18"/>
      <c r="Y17" s="18"/>
      <c r="Z17" s="18"/>
      <c r="AA17" s="18"/>
      <c r="AB17" s="67"/>
      <c r="AC17" s="6"/>
      <c r="AD17" s="13"/>
      <c r="AE17" s="13"/>
      <c r="AF17" s="13"/>
      <c r="AG17" s="13"/>
      <c r="AH17" s="13"/>
      <c r="AI17" s="13"/>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9"/>
      <c r="BW17" s="18"/>
      <c r="BX17" s="18"/>
      <c r="BY17" s="18"/>
      <c r="BZ17" s="18"/>
      <c r="CA17" s="18"/>
      <c r="CB17" s="18"/>
      <c r="CC17" s="18"/>
      <c r="CD17" s="18"/>
      <c r="CE17" s="13"/>
      <c r="CF17" s="6"/>
      <c r="CG17" s="13"/>
      <c r="CH17" s="13"/>
      <c r="CI17" s="13"/>
      <c r="CJ17" s="7"/>
      <c r="CK17" s="14"/>
      <c r="CL17" s="14"/>
      <c r="CM17" s="14"/>
      <c r="CN17" s="20"/>
      <c r="CO17" s="5"/>
      <c r="CP17" s="20"/>
      <c r="CQ17" s="5"/>
      <c r="CR17" s="20"/>
      <c r="CS17" s="5"/>
      <c r="CT17" s="5"/>
      <c r="CU17" s="5"/>
      <c r="CV17" s="5"/>
      <c r="CW17" s="5"/>
      <c r="CX17" s="5"/>
      <c r="CY17" s="5"/>
      <c r="DK17" s="50">
        <v>10</v>
      </c>
      <c r="DL17" s="30">
        <v>155000842</v>
      </c>
      <c r="DM17" s="31" t="s">
        <v>54</v>
      </c>
    </row>
    <row r="18" spans="1:117">
      <c r="A18" s="5"/>
      <c r="B18" s="14"/>
      <c r="C18" s="15"/>
      <c r="D18" s="16"/>
      <c r="E18" s="18"/>
      <c r="F18" s="18"/>
      <c r="G18" s="18"/>
      <c r="H18" s="18"/>
      <c r="I18" s="18"/>
      <c r="J18" s="18"/>
      <c r="K18" s="18"/>
      <c r="L18" s="18"/>
      <c r="M18" s="18"/>
      <c r="N18" s="18"/>
      <c r="O18" s="18"/>
      <c r="P18" s="18"/>
      <c r="Q18" s="18"/>
      <c r="R18" s="18"/>
      <c r="S18" s="18"/>
      <c r="T18" s="18"/>
      <c r="U18" s="18"/>
      <c r="V18" s="18"/>
      <c r="W18" s="18"/>
      <c r="X18" s="18"/>
      <c r="Y18" s="18"/>
      <c r="Z18" s="18"/>
      <c r="AA18" s="18"/>
      <c r="AB18" s="67"/>
      <c r="AC18" s="6"/>
      <c r="AD18" s="13"/>
      <c r="AE18" s="13"/>
      <c r="AF18" s="13"/>
      <c r="AG18" s="13"/>
      <c r="AH18" s="13"/>
      <c r="AI18" s="13"/>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9"/>
      <c r="BW18" s="18"/>
      <c r="BX18" s="18"/>
      <c r="BY18" s="18"/>
      <c r="BZ18" s="18"/>
      <c r="CA18" s="18"/>
      <c r="CB18" s="18"/>
      <c r="CC18" s="18"/>
      <c r="CD18" s="18"/>
      <c r="CE18" s="13"/>
      <c r="CF18" s="6"/>
      <c r="CG18" s="13"/>
      <c r="CH18" s="13"/>
      <c r="CI18" s="13"/>
      <c r="CJ18" s="7"/>
      <c r="CK18" s="14"/>
      <c r="CL18" s="14"/>
      <c r="CM18" s="14"/>
      <c r="CN18" s="20"/>
      <c r="CO18" s="5"/>
      <c r="CP18" s="20"/>
      <c r="CQ18" s="5"/>
      <c r="CR18" s="20"/>
      <c r="CS18" s="5"/>
      <c r="CT18" s="5"/>
      <c r="CU18" s="5"/>
      <c r="CV18" s="5"/>
      <c r="CW18" s="5"/>
      <c r="CX18" s="5"/>
      <c r="CY18" s="5"/>
      <c r="DK18" s="50">
        <v>11</v>
      </c>
      <c r="DL18" s="30">
        <v>155000896</v>
      </c>
      <c r="DM18" s="31" t="s">
        <v>58</v>
      </c>
    </row>
    <row r="19" spans="1:117">
      <c r="A19" s="5"/>
      <c r="B19" s="14"/>
      <c r="C19" s="15"/>
      <c r="D19" s="16"/>
      <c r="E19" s="18"/>
      <c r="F19" s="18"/>
      <c r="G19" s="18"/>
      <c r="H19" s="18"/>
      <c r="I19" s="18"/>
      <c r="J19" s="18"/>
      <c r="K19" s="18"/>
      <c r="L19" s="18"/>
      <c r="M19" s="18"/>
      <c r="N19" s="18"/>
      <c r="O19" s="18"/>
      <c r="P19" s="18"/>
      <c r="Q19" s="18"/>
      <c r="R19" s="18"/>
      <c r="S19" s="18"/>
      <c r="T19" s="18"/>
      <c r="U19" s="18"/>
      <c r="V19" s="18"/>
      <c r="W19" s="18"/>
      <c r="X19" s="18"/>
      <c r="Y19" s="18"/>
      <c r="Z19" s="18"/>
      <c r="AA19" s="18"/>
      <c r="AB19" s="67"/>
      <c r="AC19" s="6"/>
      <c r="AD19" s="13"/>
      <c r="AE19" s="13"/>
      <c r="AF19" s="13"/>
      <c r="AG19" s="13"/>
      <c r="AH19" s="13"/>
      <c r="AI19" s="13"/>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9"/>
      <c r="BW19" s="18"/>
      <c r="BX19" s="18"/>
      <c r="BY19" s="18"/>
      <c r="BZ19" s="18"/>
      <c r="CA19" s="18"/>
      <c r="CB19" s="18"/>
      <c r="CC19" s="18"/>
      <c r="CD19" s="18"/>
      <c r="CE19" s="13"/>
      <c r="CF19" s="6"/>
      <c r="CG19" s="13"/>
      <c r="CH19" s="13"/>
      <c r="CI19" s="13"/>
      <c r="CJ19" s="7"/>
      <c r="CK19" s="14"/>
      <c r="CL19" s="14"/>
      <c r="CM19" s="14"/>
      <c r="CN19" s="20"/>
      <c r="CO19" s="5"/>
      <c r="CP19" s="20"/>
      <c r="CQ19" s="5"/>
      <c r="CR19" s="20"/>
      <c r="CS19" s="5"/>
      <c r="CT19" s="5"/>
      <c r="CU19" s="5"/>
      <c r="CV19" s="5"/>
      <c r="CW19" s="5"/>
      <c r="CX19" s="5"/>
      <c r="CY19" s="5"/>
      <c r="DK19" s="50">
        <v>12</v>
      </c>
      <c r="DL19" s="30">
        <v>155000900</v>
      </c>
      <c r="DM19" s="31" t="s">
        <v>59</v>
      </c>
    </row>
    <row r="20" spans="1:117">
      <c r="A20" s="5"/>
      <c r="B20" s="14"/>
      <c r="C20" s="15"/>
      <c r="D20" s="16"/>
      <c r="E20" s="18"/>
      <c r="F20" s="18"/>
      <c r="G20" s="18"/>
      <c r="H20" s="18"/>
      <c r="I20" s="18"/>
      <c r="J20" s="18"/>
      <c r="K20" s="18"/>
      <c r="L20" s="18"/>
      <c r="M20" s="18"/>
      <c r="N20" s="18"/>
      <c r="O20" s="18"/>
      <c r="P20" s="18"/>
      <c r="Q20" s="18"/>
      <c r="R20" s="18"/>
      <c r="S20" s="18"/>
      <c r="T20" s="18"/>
      <c r="U20" s="18"/>
      <c r="V20" s="18"/>
      <c r="W20" s="18"/>
      <c r="X20" s="18"/>
      <c r="Y20" s="18"/>
      <c r="Z20" s="18"/>
      <c r="AA20" s="18"/>
      <c r="AB20" s="67"/>
      <c r="AC20" s="6"/>
      <c r="AD20" s="13"/>
      <c r="AE20" s="13"/>
      <c r="AF20" s="13"/>
      <c r="AG20" s="13"/>
      <c r="AH20" s="13"/>
      <c r="AI20" s="13"/>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9"/>
      <c r="BW20" s="18"/>
      <c r="BX20" s="18"/>
      <c r="BY20" s="18"/>
      <c r="BZ20" s="18"/>
      <c r="CA20" s="18"/>
      <c r="CB20" s="18"/>
      <c r="CC20" s="18"/>
      <c r="CD20" s="18"/>
      <c r="CE20" s="13"/>
      <c r="CF20" s="6"/>
      <c r="CG20" s="13"/>
      <c r="CH20" s="13"/>
      <c r="CI20" s="13"/>
      <c r="CJ20" s="7"/>
      <c r="CK20" s="14"/>
      <c r="CL20" s="14"/>
      <c r="CM20" s="14"/>
      <c r="CN20" s="20"/>
      <c r="CO20" s="5"/>
      <c r="CP20" s="20"/>
      <c r="CQ20" s="5"/>
      <c r="CR20" s="20"/>
      <c r="CS20" s="5"/>
      <c r="CT20" s="5"/>
      <c r="CU20" s="5"/>
      <c r="CV20" s="5"/>
      <c r="CW20" s="5"/>
      <c r="CX20" s="5"/>
      <c r="CY20" s="5"/>
      <c r="DK20" s="50">
        <v>13</v>
      </c>
      <c r="DL20" s="30">
        <v>155000931</v>
      </c>
      <c r="DM20" s="31" t="s">
        <v>60</v>
      </c>
    </row>
    <row r="21" spans="1:117">
      <c r="A21" s="5"/>
      <c r="B21" s="14"/>
      <c r="C21" s="15"/>
      <c r="D21" s="16"/>
      <c r="E21" s="18"/>
      <c r="F21" s="18"/>
      <c r="G21" s="18"/>
      <c r="H21" s="18"/>
      <c r="I21" s="18"/>
      <c r="J21" s="18"/>
      <c r="K21" s="18"/>
      <c r="L21" s="18"/>
      <c r="M21" s="18"/>
      <c r="N21" s="18"/>
      <c r="O21" s="18"/>
      <c r="P21" s="18"/>
      <c r="Q21" s="18"/>
      <c r="R21" s="18"/>
      <c r="S21" s="18"/>
      <c r="T21" s="18"/>
      <c r="U21" s="18"/>
      <c r="V21" s="18"/>
      <c r="W21" s="18"/>
      <c r="X21" s="18"/>
      <c r="Y21" s="18"/>
      <c r="Z21" s="18"/>
      <c r="AA21" s="18"/>
      <c r="AB21" s="67"/>
      <c r="AC21" s="6"/>
      <c r="AD21" s="13"/>
      <c r="AE21" s="13"/>
      <c r="AF21" s="13"/>
      <c r="AG21" s="13"/>
      <c r="AH21" s="13"/>
      <c r="AI21" s="13"/>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9"/>
      <c r="BW21" s="18"/>
      <c r="BX21" s="18"/>
      <c r="BY21" s="18"/>
      <c r="BZ21" s="18"/>
      <c r="CA21" s="18"/>
      <c r="CB21" s="18"/>
      <c r="CC21" s="18"/>
      <c r="CD21" s="18"/>
      <c r="CE21" s="13"/>
      <c r="CF21" s="6"/>
      <c r="CG21" s="13"/>
      <c r="CH21" s="13"/>
      <c r="CI21" s="13"/>
      <c r="CJ21" s="7"/>
      <c r="CK21" s="14"/>
      <c r="CL21" s="14"/>
      <c r="CM21" s="14"/>
      <c r="CN21" s="20"/>
      <c r="CO21" s="5"/>
      <c r="CP21" s="20"/>
      <c r="CQ21" s="5"/>
      <c r="CR21" s="20"/>
      <c r="CS21" s="5"/>
      <c r="CT21" s="5"/>
      <c r="CU21" s="5"/>
      <c r="CV21" s="5"/>
      <c r="CW21" s="5"/>
      <c r="CX21" s="5"/>
      <c r="CY21" s="5"/>
      <c r="DK21" s="50">
        <v>14</v>
      </c>
      <c r="DL21" s="30">
        <v>155000932</v>
      </c>
      <c r="DM21" s="31" t="s">
        <v>61</v>
      </c>
    </row>
    <row r="22" spans="1:117">
      <c r="A22" s="5"/>
      <c r="B22" s="14"/>
      <c r="C22" s="15"/>
      <c r="D22" s="16"/>
      <c r="E22" s="18"/>
      <c r="F22" s="18"/>
      <c r="G22" s="18"/>
      <c r="H22" s="18"/>
      <c r="I22" s="18"/>
      <c r="J22" s="18"/>
      <c r="K22" s="18"/>
      <c r="L22" s="18"/>
      <c r="M22" s="18"/>
      <c r="N22" s="18"/>
      <c r="O22" s="18"/>
      <c r="P22" s="18"/>
      <c r="Q22" s="18"/>
      <c r="R22" s="18"/>
      <c r="S22" s="18"/>
      <c r="T22" s="18"/>
      <c r="U22" s="18"/>
      <c r="V22" s="18"/>
      <c r="W22" s="18"/>
      <c r="X22" s="18"/>
      <c r="Y22" s="18"/>
      <c r="Z22" s="18"/>
      <c r="AA22" s="18"/>
      <c r="AB22" s="67"/>
      <c r="AC22" s="6"/>
      <c r="AD22" s="13"/>
      <c r="AE22" s="13"/>
      <c r="AF22" s="13"/>
      <c r="AG22" s="13"/>
      <c r="AH22" s="13"/>
      <c r="AI22" s="13"/>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9"/>
      <c r="BW22" s="18"/>
      <c r="BX22" s="18"/>
      <c r="BY22" s="18"/>
      <c r="BZ22" s="18"/>
      <c r="CA22" s="18"/>
      <c r="CB22" s="18"/>
      <c r="CC22" s="18"/>
      <c r="CD22" s="18"/>
      <c r="CE22" s="13"/>
      <c r="CF22" s="6"/>
      <c r="CG22" s="13"/>
      <c r="CH22" s="13"/>
      <c r="CI22" s="13"/>
      <c r="CJ22" s="7"/>
      <c r="CK22" s="14"/>
      <c r="CL22" s="14"/>
      <c r="CM22" s="14"/>
      <c r="CN22" s="20"/>
      <c r="CO22" s="5"/>
      <c r="CP22" s="20"/>
      <c r="CQ22" s="5"/>
      <c r="CR22" s="20"/>
      <c r="CS22" s="5"/>
      <c r="CT22" s="5"/>
      <c r="CU22" s="5"/>
      <c r="CV22" s="5"/>
      <c r="CW22" s="5"/>
      <c r="CX22" s="5"/>
      <c r="CY22" s="5"/>
      <c r="DK22" s="50">
        <v>15</v>
      </c>
      <c r="DL22" s="30">
        <v>155000957</v>
      </c>
      <c r="DM22" s="31" t="s">
        <v>62</v>
      </c>
    </row>
    <row r="23" spans="1:117">
      <c r="A23" s="5"/>
      <c r="B23" s="14"/>
      <c r="C23" s="15"/>
      <c r="D23" s="16"/>
      <c r="E23" s="18"/>
      <c r="F23" s="18"/>
      <c r="G23" s="18"/>
      <c r="H23" s="18"/>
      <c r="I23" s="18"/>
      <c r="J23" s="18"/>
      <c r="K23" s="18"/>
      <c r="L23" s="18"/>
      <c r="M23" s="18"/>
      <c r="N23" s="18"/>
      <c r="O23" s="18"/>
      <c r="P23" s="18"/>
      <c r="Q23" s="18"/>
      <c r="R23" s="18"/>
      <c r="S23" s="18"/>
      <c r="T23" s="18"/>
      <c r="U23" s="18"/>
      <c r="V23" s="18"/>
      <c r="W23" s="18"/>
      <c r="X23" s="18"/>
      <c r="Y23" s="18"/>
      <c r="Z23" s="18"/>
      <c r="AA23" s="18"/>
      <c r="AB23" s="67"/>
      <c r="AC23" s="6"/>
      <c r="AD23" s="13"/>
      <c r="AE23" s="13"/>
      <c r="AF23" s="13"/>
      <c r="AG23" s="13"/>
      <c r="AH23" s="13"/>
      <c r="AI23" s="13"/>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9"/>
      <c r="BW23" s="18"/>
      <c r="BX23" s="18"/>
      <c r="BY23" s="18"/>
      <c r="BZ23" s="18"/>
      <c r="CA23" s="18"/>
      <c r="CB23" s="18"/>
      <c r="CC23" s="18"/>
      <c r="CD23" s="18"/>
      <c r="CE23" s="13"/>
      <c r="CF23" s="6"/>
      <c r="CG23" s="13"/>
      <c r="CH23" s="13"/>
      <c r="CI23" s="13"/>
      <c r="CJ23" s="7"/>
      <c r="CK23" s="14"/>
      <c r="CL23" s="14"/>
      <c r="CM23" s="14"/>
      <c r="CN23" s="20"/>
      <c r="CO23" s="5"/>
      <c r="CP23" s="20"/>
      <c r="CQ23" s="5"/>
      <c r="CR23" s="20"/>
      <c r="CS23" s="5"/>
      <c r="CT23" s="5"/>
      <c r="CU23" s="5"/>
      <c r="CV23" s="5"/>
      <c r="CW23" s="5"/>
      <c r="CX23" s="5"/>
      <c r="CY23" s="5"/>
      <c r="DK23" s="50">
        <v>16</v>
      </c>
      <c r="DL23" s="30">
        <v>155001354</v>
      </c>
      <c r="DM23" s="31" t="s">
        <v>175</v>
      </c>
    </row>
    <row r="24" spans="1:117">
      <c r="A24" s="5"/>
      <c r="B24" s="14"/>
      <c r="C24" s="15"/>
      <c r="D24" s="16"/>
      <c r="E24" s="18"/>
      <c r="F24" s="18"/>
      <c r="G24" s="18"/>
      <c r="H24" s="18"/>
      <c r="I24" s="18"/>
      <c r="J24" s="18"/>
      <c r="K24" s="18"/>
      <c r="L24" s="18"/>
      <c r="M24" s="18"/>
      <c r="N24" s="18"/>
      <c r="O24" s="18"/>
      <c r="P24" s="18"/>
      <c r="Q24" s="18"/>
      <c r="R24" s="18"/>
      <c r="S24" s="18"/>
      <c r="T24" s="18"/>
      <c r="U24" s="18"/>
      <c r="V24" s="18"/>
      <c r="W24" s="18"/>
      <c r="X24" s="18"/>
      <c r="Y24" s="18"/>
      <c r="Z24" s="18"/>
      <c r="AA24" s="18"/>
      <c r="AB24" s="67"/>
      <c r="AC24" s="6"/>
      <c r="AD24" s="13"/>
      <c r="AE24" s="13"/>
      <c r="AF24" s="13"/>
      <c r="AG24" s="13"/>
      <c r="AH24" s="13"/>
      <c r="AI24" s="13"/>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9"/>
      <c r="BW24" s="18"/>
      <c r="BX24" s="18"/>
      <c r="BY24" s="18"/>
      <c r="BZ24" s="18"/>
      <c r="CA24" s="18"/>
      <c r="CB24" s="18"/>
      <c r="CC24" s="18"/>
      <c r="CD24" s="18"/>
      <c r="CE24" s="13"/>
      <c r="CF24" s="6"/>
      <c r="CG24" s="13"/>
      <c r="CH24" s="13"/>
      <c r="CI24" s="13"/>
      <c r="CJ24" s="7"/>
      <c r="CK24" s="14"/>
      <c r="CL24" s="14"/>
      <c r="CM24" s="14"/>
      <c r="CN24" s="20"/>
      <c r="CO24" s="5"/>
      <c r="CP24" s="20"/>
      <c r="CQ24" s="5"/>
      <c r="CR24" s="20"/>
      <c r="CS24" s="5"/>
      <c r="CT24" s="5"/>
      <c r="CU24" s="5"/>
      <c r="CV24" s="5"/>
      <c r="CW24" s="5"/>
      <c r="CX24" s="5"/>
      <c r="CY24" s="5"/>
      <c r="DE24" s="1" t="s">
        <v>162</v>
      </c>
      <c r="DK24" s="50">
        <v>17</v>
      </c>
      <c r="DL24" s="30">
        <v>155001854</v>
      </c>
      <c r="DM24" s="31" t="s">
        <v>1</v>
      </c>
    </row>
    <row r="25" spans="1:117">
      <c r="A25" s="5"/>
      <c r="B25" s="14"/>
      <c r="C25" s="15"/>
      <c r="D25" s="16"/>
      <c r="E25" s="18"/>
      <c r="F25" s="18"/>
      <c r="G25" s="18"/>
      <c r="H25" s="18"/>
      <c r="I25" s="18"/>
      <c r="J25" s="18"/>
      <c r="K25" s="18"/>
      <c r="L25" s="18"/>
      <c r="M25" s="18"/>
      <c r="N25" s="18"/>
      <c r="O25" s="18"/>
      <c r="P25" s="18"/>
      <c r="Q25" s="18"/>
      <c r="R25" s="18"/>
      <c r="S25" s="18"/>
      <c r="T25" s="18"/>
      <c r="U25" s="18"/>
      <c r="V25" s="18"/>
      <c r="W25" s="18"/>
      <c r="X25" s="18"/>
      <c r="Y25" s="18"/>
      <c r="Z25" s="18"/>
      <c r="AA25" s="18"/>
      <c r="AB25" s="67"/>
      <c r="AC25" s="6"/>
      <c r="AD25" s="13"/>
      <c r="AE25" s="13"/>
      <c r="AF25" s="13"/>
      <c r="AG25" s="13"/>
      <c r="AH25" s="13"/>
      <c r="AI25" s="13"/>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9"/>
      <c r="BW25" s="18"/>
      <c r="BX25" s="18"/>
      <c r="BY25" s="18"/>
      <c r="BZ25" s="18"/>
      <c r="CA25" s="18"/>
      <c r="CB25" s="18"/>
      <c r="CC25" s="18"/>
      <c r="CD25" s="18"/>
      <c r="CE25" s="13"/>
      <c r="CF25" s="6"/>
      <c r="CG25" s="13"/>
      <c r="CH25" s="13"/>
      <c r="CI25" s="13"/>
      <c r="CJ25" s="7"/>
      <c r="CK25" s="14"/>
      <c r="CL25" s="14"/>
      <c r="CM25" s="14"/>
      <c r="CN25" s="20"/>
      <c r="CO25" s="5"/>
      <c r="CP25" s="20"/>
      <c r="CQ25" s="5"/>
      <c r="CR25" s="20"/>
      <c r="CS25" s="5"/>
      <c r="CT25" s="5"/>
      <c r="CU25" s="5"/>
      <c r="CV25" s="5"/>
      <c r="CW25" s="5"/>
      <c r="CX25" s="5"/>
      <c r="CY25" s="5"/>
      <c r="DK25" s="50">
        <v>18</v>
      </c>
      <c r="DL25" s="30">
        <v>155003310</v>
      </c>
      <c r="DM25" s="31" t="s">
        <v>169</v>
      </c>
    </row>
    <row r="26" spans="1:117">
      <c r="A26" s="5"/>
      <c r="B26" s="14"/>
      <c r="C26" s="15"/>
      <c r="D26" s="16"/>
      <c r="E26" s="18"/>
      <c r="F26" s="18"/>
      <c r="G26" s="18"/>
      <c r="H26" s="18"/>
      <c r="I26" s="18"/>
      <c r="J26" s="18"/>
      <c r="K26" s="18"/>
      <c r="L26" s="18"/>
      <c r="M26" s="18"/>
      <c r="N26" s="18"/>
      <c r="O26" s="18"/>
      <c r="P26" s="18"/>
      <c r="Q26" s="18"/>
      <c r="R26" s="18"/>
      <c r="S26" s="18"/>
      <c r="T26" s="18"/>
      <c r="U26" s="18"/>
      <c r="V26" s="18"/>
      <c r="W26" s="18"/>
      <c r="X26" s="18"/>
      <c r="Y26" s="18"/>
      <c r="Z26" s="18"/>
      <c r="AA26" s="18"/>
      <c r="AB26" s="67"/>
      <c r="AC26" s="6"/>
      <c r="AD26" s="13"/>
      <c r="AE26" s="13"/>
      <c r="AF26" s="13"/>
      <c r="AG26" s="13"/>
      <c r="AH26" s="13"/>
      <c r="AI26" s="13"/>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9"/>
      <c r="BW26" s="18"/>
      <c r="BX26" s="18"/>
      <c r="BY26" s="18"/>
      <c r="BZ26" s="18"/>
      <c r="CA26" s="18"/>
      <c r="CB26" s="18"/>
      <c r="CC26" s="18"/>
      <c r="CD26" s="18"/>
      <c r="CE26" s="13"/>
      <c r="CF26" s="6"/>
      <c r="CG26" s="13"/>
      <c r="CH26" s="13"/>
      <c r="CI26" s="13"/>
      <c r="CJ26" s="7"/>
      <c r="CK26" s="14"/>
      <c r="CL26" s="14"/>
      <c r="CM26" s="14"/>
      <c r="CN26" s="20"/>
      <c r="CO26" s="5"/>
      <c r="CP26" s="20"/>
      <c r="CQ26" s="5"/>
      <c r="CR26" s="20"/>
      <c r="CS26" s="5"/>
      <c r="CT26" s="5"/>
      <c r="CU26" s="5"/>
      <c r="CV26" s="5"/>
      <c r="CW26" s="5"/>
      <c r="CX26" s="5"/>
      <c r="CY26" s="5"/>
      <c r="DK26" s="50">
        <v>19</v>
      </c>
      <c r="DL26" s="30">
        <v>155003540</v>
      </c>
      <c r="DM26" s="31" t="s">
        <v>122</v>
      </c>
    </row>
    <row r="27" spans="1:117">
      <c r="A27" s="5"/>
      <c r="B27" s="14"/>
      <c r="C27" s="15"/>
      <c r="D27" s="16"/>
      <c r="E27" s="18"/>
      <c r="F27" s="18"/>
      <c r="G27" s="18"/>
      <c r="H27" s="18"/>
      <c r="I27" s="18"/>
      <c r="J27" s="18"/>
      <c r="K27" s="18"/>
      <c r="L27" s="18"/>
      <c r="M27" s="18"/>
      <c r="N27" s="18"/>
      <c r="O27" s="18"/>
      <c r="P27" s="18"/>
      <c r="Q27" s="18"/>
      <c r="R27" s="18"/>
      <c r="S27" s="18"/>
      <c r="T27" s="18"/>
      <c r="U27" s="18"/>
      <c r="V27" s="18"/>
      <c r="W27" s="18"/>
      <c r="X27" s="18"/>
      <c r="Y27" s="18"/>
      <c r="Z27" s="18"/>
      <c r="AA27" s="18"/>
      <c r="AB27" s="67"/>
      <c r="AC27" s="6"/>
      <c r="AD27" s="13"/>
      <c r="AE27" s="13"/>
      <c r="AF27" s="13"/>
      <c r="AG27" s="13"/>
      <c r="AH27" s="13"/>
      <c r="AI27" s="13"/>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9"/>
      <c r="BW27" s="18"/>
      <c r="BX27" s="18"/>
      <c r="BY27" s="18"/>
      <c r="BZ27" s="18"/>
      <c r="CA27" s="18"/>
      <c r="CB27" s="18"/>
      <c r="CC27" s="18"/>
      <c r="CD27" s="18"/>
      <c r="CE27" s="13"/>
      <c r="CF27" s="6"/>
      <c r="CG27" s="13"/>
      <c r="CH27" s="13"/>
      <c r="CI27" s="13"/>
      <c r="CJ27" s="7"/>
      <c r="CK27" s="14"/>
      <c r="CL27" s="14"/>
      <c r="CM27" s="14"/>
      <c r="CN27" s="20"/>
      <c r="CO27" s="5"/>
      <c r="CP27" s="20"/>
      <c r="CQ27" s="5"/>
      <c r="CR27" s="20"/>
      <c r="CS27" s="5"/>
      <c r="CT27" s="5"/>
      <c r="CU27" s="5"/>
      <c r="CV27" s="5"/>
      <c r="CW27" s="5"/>
      <c r="CX27" s="5"/>
      <c r="CY27" s="5"/>
      <c r="DK27" s="50">
        <v>20</v>
      </c>
      <c r="DL27" s="30">
        <v>755743003</v>
      </c>
      <c r="DM27" s="31" t="s">
        <v>123</v>
      </c>
    </row>
    <row r="28" spans="1:117">
      <c r="A28" s="5"/>
      <c r="B28" s="14"/>
      <c r="C28" s="15"/>
      <c r="D28" s="16" t="s">
        <v>133</v>
      </c>
      <c r="E28" s="18"/>
      <c r="F28" s="18"/>
      <c r="G28" s="18"/>
      <c r="H28" s="18"/>
      <c r="I28" s="18"/>
      <c r="J28" s="18"/>
      <c r="K28" s="18"/>
      <c r="L28" s="18"/>
      <c r="M28" s="18"/>
      <c r="N28" s="18"/>
      <c r="O28" s="18"/>
      <c r="P28" s="18"/>
      <c r="Q28" s="18"/>
      <c r="R28" s="18"/>
      <c r="S28" s="18"/>
      <c r="T28" s="18"/>
      <c r="U28" s="18"/>
      <c r="V28" s="18"/>
      <c r="W28" s="18"/>
      <c r="X28" s="18"/>
      <c r="Y28" s="18"/>
      <c r="Z28" s="18"/>
      <c r="AA28" s="18"/>
      <c r="AB28" s="67"/>
      <c r="AC28" s="6">
        <f t="shared" ref="AC28:AC69" si="0">+E28+L28+T28</f>
        <v>0</v>
      </c>
      <c r="AD28" s="13"/>
      <c r="AE28" s="13"/>
      <c r="AF28" s="13"/>
      <c r="AG28" s="13"/>
      <c r="AH28" s="13"/>
      <c r="AI28" s="13"/>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9"/>
      <c r="BW28" s="18"/>
      <c r="BX28" s="18"/>
      <c r="BY28" s="18"/>
      <c r="BZ28" s="18"/>
      <c r="CA28" s="18"/>
      <c r="CB28" s="18"/>
      <c r="CC28" s="18"/>
      <c r="CD28" s="18"/>
      <c r="CE28" s="13"/>
      <c r="CF28" s="6">
        <v>0</v>
      </c>
      <c r="CG28" s="13"/>
      <c r="CH28" s="13"/>
      <c r="CI28" s="13"/>
      <c r="CJ28" s="7">
        <v>0</v>
      </c>
      <c r="CK28" s="14"/>
      <c r="CL28" s="14"/>
      <c r="CM28" s="14"/>
      <c r="CN28" s="20"/>
      <c r="CO28" s="5"/>
      <c r="CP28" s="20"/>
      <c r="CQ28" s="5"/>
      <c r="CR28" s="20"/>
      <c r="CS28" s="5"/>
      <c r="CT28" s="5"/>
      <c r="CU28" s="5"/>
      <c r="CV28" s="5"/>
      <c r="CW28" s="5"/>
      <c r="CX28" s="5"/>
      <c r="CY28" s="5"/>
      <c r="DK28" s="51">
        <v>21</v>
      </c>
      <c r="DL28" s="32">
        <v>155000008</v>
      </c>
      <c r="DM28" s="33" t="s">
        <v>2</v>
      </c>
    </row>
    <row r="29" spans="1:117">
      <c r="A29" s="5"/>
      <c r="B29" s="14"/>
      <c r="C29" s="15"/>
      <c r="D29" s="16" t="s">
        <v>133</v>
      </c>
      <c r="E29" s="18"/>
      <c r="F29" s="18"/>
      <c r="G29" s="18"/>
      <c r="H29" s="18"/>
      <c r="I29" s="18"/>
      <c r="J29" s="18"/>
      <c r="K29" s="18"/>
      <c r="L29" s="18"/>
      <c r="M29" s="18"/>
      <c r="N29" s="18"/>
      <c r="O29" s="18"/>
      <c r="P29" s="18"/>
      <c r="Q29" s="18"/>
      <c r="R29" s="18"/>
      <c r="S29" s="18"/>
      <c r="T29" s="18"/>
      <c r="U29" s="18"/>
      <c r="V29" s="18"/>
      <c r="W29" s="18"/>
      <c r="X29" s="18"/>
      <c r="Y29" s="18"/>
      <c r="Z29" s="18"/>
      <c r="AA29" s="18"/>
      <c r="AB29" s="67"/>
      <c r="AC29" s="6">
        <f t="shared" si="0"/>
        <v>0</v>
      </c>
      <c r="AD29" s="13"/>
      <c r="AE29" s="13"/>
      <c r="AF29" s="13"/>
      <c r="AG29" s="13"/>
      <c r="AH29" s="13"/>
      <c r="AI29" s="13"/>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9"/>
      <c r="BW29" s="18"/>
      <c r="BX29" s="18"/>
      <c r="BY29" s="18"/>
      <c r="BZ29" s="18"/>
      <c r="CA29" s="18"/>
      <c r="CB29" s="18"/>
      <c r="CC29" s="18"/>
      <c r="CD29" s="18"/>
      <c r="CE29" s="13"/>
      <c r="CF29" s="6">
        <v>0</v>
      </c>
      <c r="CG29" s="13"/>
      <c r="CH29" s="13"/>
      <c r="CI29" s="13"/>
      <c r="CJ29" s="7">
        <v>0</v>
      </c>
      <c r="CK29" s="14"/>
      <c r="CL29" s="14"/>
      <c r="CM29" s="14"/>
      <c r="CN29" s="20"/>
      <c r="CO29" s="5"/>
      <c r="CP29" s="20"/>
      <c r="CQ29" s="5"/>
      <c r="CR29" s="20"/>
      <c r="CS29" s="5"/>
      <c r="CT29" s="5"/>
      <c r="CU29" s="5"/>
      <c r="CV29" s="5"/>
      <c r="CW29" s="5"/>
      <c r="CX29" s="5"/>
      <c r="CY29" s="5"/>
      <c r="DK29" s="51">
        <v>22</v>
      </c>
      <c r="DL29" s="32">
        <v>155000018</v>
      </c>
      <c r="DM29" s="33" t="s">
        <v>164</v>
      </c>
    </row>
    <row r="30" spans="1:117">
      <c r="A30" s="5"/>
      <c r="B30" s="14"/>
      <c r="C30" s="15"/>
      <c r="D30" s="16" t="s">
        <v>133</v>
      </c>
      <c r="E30" s="18"/>
      <c r="F30" s="18"/>
      <c r="G30" s="18"/>
      <c r="H30" s="18"/>
      <c r="I30" s="18"/>
      <c r="J30" s="18"/>
      <c r="K30" s="18"/>
      <c r="L30" s="18"/>
      <c r="M30" s="18"/>
      <c r="N30" s="18"/>
      <c r="O30" s="18"/>
      <c r="P30" s="18"/>
      <c r="Q30" s="18"/>
      <c r="R30" s="18"/>
      <c r="S30" s="18"/>
      <c r="T30" s="18"/>
      <c r="U30" s="18"/>
      <c r="V30" s="18"/>
      <c r="W30" s="18"/>
      <c r="X30" s="18"/>
      <c r="Y30" s="18"/>
      <c r="Z30" s="18"/>
      <c r="AA30" s="18"/>
      <c r="AB30" s="67"/>
      <c r="AC30" s="6">
        <f t="shared" si="0"/>
        <v>0</v>
      </c>
      <c r="AD30" s="13"/>
      <c r="AE30" s="13"/>
      <c r="AF30" s="13"/>
      <c r="AG30" s="13"/>
      <c r="AH30" s="13"/>
      <c r="AI30" s="13"/>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9"/>
      <c r="BW30" s="18"/>
      <c r="BX30" s="18"/>
      <c r="BY30" s="18"/>
      <c r="BZ30" s="18"/>
      <c r="CA30" s="18"/>
      <c r="CB30" s="18"/>
      <c r="CC30" s="18"/>
      <c r="CD30" s="18"/>
      <c r="CE30" s="13"/>
      <c r="CF30" s="6">
        <v>0</v>
      </c>
      <c r="CG30" s="13"/>
      <c r="CH30" s="13"/>
      <c r="CI30" s="13"/>
      <c r="CJ30" s="7">
        <v>0</v>
      </c>
      <c r="CK30" s="14"/>
      <c r="CL30" s="14"/>
      <c r="CM30" s="14"/>
      <c r="CN30" s="20"/>
      <c r="CO30" s="5"/>
      <c r="CP30" s="20"/>
      <c r="CQ30" s="5"/>
      <c r="CR30" s="20"/>
      <c r="CS30" s="5"/>
      <c r="CT30" s="5"/>
      <c r="CU30" s="5"/>
      <c r="CV30" s="5"/>
      <c r="CW30" s="5"/>
      <c r="CX30" s="5"/>
      <c r="CY30" s="5"/>
      <c r="DK30" s="51">
        <v>23</v>
      </c>
      <c r="DL30" s="32">
        <v>155000149</v>
      </c>
      <c r="DM30" s="33" t="s">
        <v>125</v>
      </c>
    </row>
    <row r="31" spans="1:117">
      <c r="A31" s="5"/>
      <c r="B31" s="14"/>
      <c r="C31" s="15"/>
      <c r="D31" s="16" t="s">
        <v>133</v>
      </c>
      <c r="E31" s="18"/>
      <c r="F31" s="18"/>
      <c r="G31" s="18"/>
      <c r="H31" s="18"/>
      <c r="I31" s="18"/>
      <c r="J31" s="18"/>
      <c r="K31" s="18"/>
      <c r="L31" s="18"/>
      <c r="M31" s="18"/>
      <c r="N31" s="18"/>
      <c r="O31" s="18"/>
      <c r="P31" s="18"/>
      <c r="Q31" s="18"/>
      <c r="R31" s="18"/>
      <c r="S31" s="18"/>
      <c r="T31" s="18"/>
      <c r="U31" s="18"/>
      <c r="V31" s="18"/>
      <c r="W31" s="18"/>
      <c r="X31" s="18"/>
      <c r="Y31" s="18"/>
      <c r="Z31" s="18"/>
      <c r="AA31" s="18"/>
      <c r="AB31" s="67"/>
      <c r="AC31" s="6">
        <f t="shared" si="0"/>
        <v>0</v>
      </c>
      <c r="AD31" s="13"/>
      <c r="AE31" s="13"/>
      <c r="AF31" s="13"/>
      <c r="AG31" s="13"/>
      <c r="AH31" s="13"/>
      <c r="AI31" s="13"/>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9"/>
      <c r="BW31" s="18"/>
      <c r="BX31" s="18"/>
      <c r="BY31" s="18"/>
      <c r="BZ31" s="18"/>
      <c r="CA31" s="18"/>
      <c r="CB31" s="18"/>
      <c r="CC31" s="18"/>
      <c r="CD31" s="18"/>
      <c r="CE31" s="13"/>
      <c r="CF31" s="6">
        <v>0</v>
      </c>
      <c r="CG31" s="13"/>
      <c r="CH31" s="13"/>
      <c r="CI31" s="13"/>
      <c r="CJ31" s="7">
        <v>0</v>
      </c>
      <c r="CK31" s="14"/>
      <c r="CL31" s="14"/>
      <c r="CM31" s="14"/>
      <c r="CN31" s="20"/>
      <c r="CO31" s="5"/>
      <c r="CP31" s="20"/>
      <c r="CQ31" s="5"/>
      <c r="CR31" s="20"/>
      <c r="CS31" s="5"/>
      <c r="CT31" s="5"/>
      <c r="CU31" s="5"/>
      <c r="CV31" s="5"/>
      <c r="CW31" s="5"/>
      <c r="CX31" s="5"/>
      <c r="CY31" s="5"/>
      <c r="DK31" s="51">
        <v>24</v>
      </c>
      <c r="DL31" s="32">
        <v>155000250</v>
      </c>
      <c r="DM31" s="33" t="s">
        <v>129</v>
      </c>
    </row>
    <row r="32" spans="1:117">
      <c r="A32" s="5"/>
      <c r="B32" s="14"/>
      <c r="C32" s="15"/>
      <c r="D32" s="16" t="s">
        <v>133</v>
      </c>
      <c r="E32" s="18"/>
      <c r="F32" s="18"/>
      <c r="G32" s="18"/>
      <c r="H32" s="18"/>
      <c r="I32" s="18"/>
      <c r="J32" s="18"/>
      <c r="K32" s="18"/>
      <c r="L32" s="18"/>
      <c r="M32" s="18"/>
      <c r="N32" s="18"/>
      <c r="O32" s="18"/>
      <c r="P32" s="18"/>
      <c r="Q32" s="18"/>
      <c r="R32" s="18"/>
      <c r="S32" s="18"/>
      <c r="T32" s="18"/>
      <c r="U32" s="18"/>
      <c r="V32" s="18"/>
      <c r="W32" s="18"/>
      <c r="X32" s="18"/>
      <c r="Y32" s="18"/>
      <c r="Z32" s="18"/>
      <c r="AA32" s="18"/>
      <c r="AB32" s="67"/>
      <c r="AC32" s="6">
        <f t="shared" si="0"/>
        <v>0</v>
      </c>
      <c r="AD32" s="13"/>
      <c r="AE32" s="13"/>
      <c r="AF32" s="13"/>
      <c r="AG32" s="13"/>
      <c r="AH32" s="13"/>
      <c r="AI32" s="13"/>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9"/>
      <c r="BW32" s="18"/>
      <c r="BX32" s="18"/>
      <c r="BY32" s="18"/>
      <c r="BZ32" s="18"/>
      <c r="CA32" s="18"/>
      <c r="CB32" s="18"/>
      <c r="CC32" s="18"/>
      <c r="CD32" s="18"/>
      <c r="CE32" s="13"/>
      <c r="CF32" s="6">
        <v>0</v>
      </c>
      <c r="CG32" s="13"/>
      <c r="CH32" s="13"/>
      <c r="CI32" s="13"/>
      <c r="CJ32" s="7">
        <v>0</v>
      </c>
      <c r="CK32" s="14"/>
      <c r="CL32" s="14"/>
      <c r="CM32" s="14"/>
      <c r="CN32" s="20"/>
      <c r="CO32" s="5"/>
      <c r="CP32" s="20"/>
      <c r="CQ32" s="5"/>
      <c r="CR32" s="20"/>
      <c r="CS32" s="5"/>
      <c r="CT32" s="5"/>
      <c r="CU32" s="5"/>
      <c r="CV32" s="5"/>
      <c r="CW32" s="5"/>
      <c r="CX32" s="5"/>
      <c r="CY32" s="5"/>
      <c r="DK32" s="51">
        <v>25</v>
      </c>
      <c r="DL32" s="32">
        <v>155000268</v>
      </c>
      <c r="DM32" s="33" t="s">
        <v>130</v>
      </c>
    </row>
    <row r="33" spans="1:117">
      <c r="A33" s="5"/>
      <c r="B33" s="14"/>
      <c r="C33" s="15"/>
      <c r="D33" s="16" t="s">
        <v>133</v>
      </c>
      <c r="E33" s="18"/>
      <c r="F33" s="18"/>
      <c r="G33" s="18"/>
      <c r="H33" s="18"/>
      <c r="I33" s="18"/>
      <c r="J33" s="18"/>
      <c r="K33" s="18"/>
      <c r="L33" s="18"/>
      <c r="M33" s="18"/>
      <c r="N33" s="18"/>
      <c r="O33" s="18"/>
      <c r="P33" s="18"/>
      <c r="Q33" s="18"/>
      <c r="R33" s="18"/>
      <c r="S33" s="18"/>
      <c r="T33" s="18"/>
      <c r="U33" s="18"/>
      <c r="V33" s="18"/>
      <c r="W33" s="18"/>
      <c r="X33" s="18"/>
      <c r="Y33" s="18"/>
      <c r="Z33" s="18"/>
      <c r="AA33" s="18"/>
      <c r="AB33" s="67"/>
      <c r="AC33" s="6">
        <f t="shared" si="0"/>
        <v>0</v>
      </c>
      <c r="AD33" s="13"/>
      <c r="AE33" s="13"/>
      <c r="AF33" s="13"/>
      <c r="AG33" s="13"/>
      <c r="AH33" s="13"/>
      <c r="AI33" s="13"/>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9"/>
      <c r="BW33" s="18"/>
      <c r="BX33" s="18"/>
      <c r="BY33" s="18"/>
      <c r="BZ33" s="18"/>
      <c r="CA33" s="18"/>
      <c r="CB33" s="18"/>
      <c r="CC33" s="18"/>
      <c r="CD33" s="18"/>
      <c r="CE33" s="13"/>
      <c r="CF33" s="6">
        <v>0</v>
      </c>
      <c r="CG33" s="13"/>
      <c r="CH33" s="13"/>
      <c r="CI33" s="13"/>
      <c r="CJ33" s="7">
        <v>0</v>
      </c>
      <c r="CK33" s="14"/>
      <c r="CL33" s="14"/>
      <c r="CM33" s="14"/>
      <c r="CN33" s="20"/>
      <c r="CO33" s="5"/>
      <c r="CP33" s="20"/>
      <c r="CQ33" s="5"/>
      <c r="CR33" s="20"/>
      <c r="CS33" s="5"/>
      <c r="CT33" s="5"/>
      <c r="CU33" s="5"/>
      <c r="CV33" s="5"/>
      <c r="CW33" s="5"/>
      <c r="CX33" s="5"/>
      <c r="CY33" s="5"/>
      <c r="DK33" s="51">
        <v>26</v>
      </c>
      <c r="DL33" s="32">
        <v>155000351</v>
      </c>
      <c r="DM33" s="33" t="s">
        <v>170</v>
      </c>
    </row>
    <row r="34" spans="1:117">
      <c r="A34" s="5"/>
      <c r="B34" s="14"/>
      <c r="C34" s="15"/>
      <c r="D34" s="16" t="s">
        <v>133</v>
      </c>
      <c r="E34" s="18"/>
      <c r="F34" s="18"/>
      <c r="G34" s="18"/>
      <c r="H34" s="18"/>
      <c r="I34" s="18"/>
      <c r="J34" s="18"/>
      <c r="K34" s="18"/>
      <c r="L34" s="18"/>
      <c r="M34" s="18"/>
      <c r="N34" s="18"/>
      <c r="O34" s="18"/>
      <c r="P34" s="18"/>
      <c r="Q34" s="18"/>
      <c r="R34" s="18"/>
      <c r="S34" s="18"/>
      <c r="T34" s="18"/>
      <c r="U34" s="18"/>
      <c r="V34" s="18"/>
      <c r="W34" s="18"/>
      <c r="X34" s="18"/>
      <c r="Y34" s="18"/>
      <c r="Z34" s="18"/>
      <c r="AA34" s="18"/>
      <c r="AB34" s="67"/>
      <c r="AC34" s="6">
        <f t="shared" si="0"/>
        <v>0</v>
      </c>
      <c r="AD34" s="13"/>
      <c r="AE34" s="13"/>
      <c r="AF34" s="13"/>
      <c r="AG34" s="13"/>
      <c r="AH34" s="13"/>
      <c r="AI34" s="13"/>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9"/>
      <c r="BW34" s="18"/>
      <c r="BX34" s="18"/>
      <c r="BY34" s="18"/>
      <c r="BZ34" s="18"/>
      <c r="CA34" s="18"/>
      <c r="CB34" s="18"/>
      <c r="CC34" s="18"/>
      <c r="CD34" s="18"/>
      <c r="CE34" s="13"/>
      <c r="CF34" s="6">
        <v>0</v>
      </c>
      <c r="CG34" s="13"/>
      <c r="CH34" s="13"/>
      <c r="CI34" s="13"/>
      <c r="CJ34" s="7">
        <v>0</v>
      </c>
      <c r="CK34" s="14"/>
      <c r="CL34" s="14"/>
      <c r="CM34" s="14"/>
      <c r="CN34" s="20"/>
      <c r="CO34" s="5"/>
      <c r="CP34" s="20"/>
      <c r="CQ34" s="5"/>
      <c r="CR34" s="20"/>
      <c r="CS34" s="5"/>
      <c r="CT34" s="5"/>
      <c r="CU34" s="5"/>
      <c r="CV34" s="5"/>
      <c r="CW34" s="5"/>
      <c r="CX34" s="5"/>
      <c r="CY34" s="5"/>
      <c r="DK34" s="51">
        <v>27</v>
      </c>
      <c r="DL34" s="32"/>
      <c r="DM34" s="33"/>
    </row>
    <row r="35" spans="1:117">
      <c r="A35" s="5"/>
      <c r="B35" s="14"/>
      <c r="C35" s="15"/>
      <c r="D35" s="16" t="s">
        <v>133</v>
      </c>
      <c r="E35" s="18"/>
      <c r="F35" s="18"/>
      <c r="G35" s="18"/>
      <c r="H35" s="18"/>
      <c r="I35" s="18"/>
      <c r="J35" s="18"/>
      <c r="K35" s="18"/>
      <c r="L35" s="18"/>
      <c r="M35" s="18"/>
      <c r="N35" s="18"/>
      <c r="O35" s="18"/>
      <c r="P35" s="18"/>
      <c r="Q35" s="18"/>
      <c r="R35" s="18"/>
      <c r="S35" s="18"/>
      <c r="T35" s="18"/>
      <c r="U35" s="18"/>
      <c r="V35" s="18"/>
      <c r="W35" s="18"/>
      <c r="X35" s="18"/>
      <c r="Y35" s="18"/>
      <c r="Z35" s="18"/>
      <c r="AA35" s="18"/>
      <c r="AB35" s="67"/>
      <c r="AC35" s="6">
        <f t="shared" si="0"/>
        <v>0</v>
      </c>
      <c r="AD35" s="13"/>
      <c r="AE35" s="13"/>
      <c r="AF35" s="13"/>
      <c r="AG35" s="13"/>
      <c r="AH35" s="13"/>
      <c r="AI35" s="13"/>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9"/>
      <c r="BW35" s="18"/>
      <c r="BX35" s="18"/>
      <c r="BY35" s="18"/>
      <c r="BZ35" s="18"/>
      <c r="CA35" s="18"/>
      <c r="CB35" s="18"/>
      <c r="CC35" s="18"/>
      <c r="CD35" s="18"/>
      <c r="CE35" s="13"/>
      <c r="CF35" s="6">
        <v>0</v>
      </c>
      <c r="CG35" s="13"/>
      <c r="CH35" s="13"/>
      <c r="CI35" s="13"/>
      <c r="CJ35" s="7">
        <v>0</v>
      </c>
      <c r="CK35" s="14"/>
      <c r="CL35" s="14"/>
      <c r="CM35" s="14"/>
      <c r="CN35" s="20"/>
      <c r="CO35" s="5"/>
      <c r="CP35" s="20"/>
      <c r="CQ35" s="5"/>
      <c r="CR35" s="20"/>
      <c r="CS35" s="5"/>
      <c r="CT35" s="5"/>
      <c r="CU35" s="5"/>
      <c r="CV35" s="5"/>
      <c r="CW35" s="5"/>
      <c r="CX35" s="5"/>
      <c r="CY35" s="5"/>
      <c r="DK35" s="51">
        <v>28</v>
      </c>
      <c r="DL35" s="32">
        <v>155000569</v>
      </c>
      <c r="DM35" s="33" t="s">
        <v>76</v>
      </c>
    </row>
    <row r="36" spans="1:117">
      <c r="A36" s="5"/>
      <c r="B36" s="14"/>
      <c r="C36" s="15"/>
      <c r="D36" s="16" t="s">
        <v>133</v>
      </c>
      <c r="E36" s="18"/>
      <c r="F36" s="18"/>
      <c r="G36" s="18"/>
      <c r="H36" s="18"/>
      <c r="I36" s="18"/>
      <c r="J36" s="18"/>
      <c r="K36" s="18"/>
      <c r="L36" s="18"/>
      <c r="M36" s="18"/>
      <c r="N36" s="18"/>
      <c r="O36" s="18"/>
      <c r="P36" s="18"/>
      <c r="Q36" s="18"/>
      <c r="R36" s="18"/>
      <c r="S36" s="18"/>
      <c r="T36" s="18"/>
      <c r="U36" s="18"/>
      <c r="V36" s="18"/>
      <c r="W36" s="18"/>
      <c r="X36" s="18"/>
      <c r="Y36" s="18"/>
      <c r="Z36" s="18"/>
      <c r="AA36" s="18"/>
      <c r="AB36" s="67"/>
      <c r="AC36" s="6">
        <f t="shared" si="0"/>
        <v>0</v>
      </c>
      <c r="AD36" s="13"/>
      <c r="AE36" s="13"/>
      <c r="AF36" s="13"/>
      <c r="AG36" s="13"/>
      <c r="AH36" s="13"/>
      <c r="AI36" s="13"/>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9"/>
      <c r="BW36" s="18"/>
      <c r="BX36" s="18"/>
      <c r="BY36" s="18"/>
      <c r="BZ36" s="18"/>
      <c r="CA36" s="18"/>
      <c r="CB36" s="18"/>
      <c r="CC36" s="18"/>
      <c r="CD36" s="18"/>
      <c r="CE36" s="13"/>
      <c r="CF36" s="6">
        <v>0</v>
      </c>
      <c r="CG36" s="13"/>
      <c r="CH36" s="13"/>
      <c r="CI36" s="13"/>
      <c r="CJ36" s="7">
        <v>0</v>
      </c>
      <c r="CK36" s="14"/>
      <c r="CL36" s="14"/>
      <c r="CM36" s="14"/>
      <c r="CN36" s="20"/>
      <c r="CO36" s="5"/>
      <c r="CP36" s="20"/>
      <c r="CQ36" s="5"/>
      <c r="CR36" s="20"/>
      <c r="CS36" s="5"/>
      <c r="CT36" s="5"/>
      <c r="CU36" s="5"/>
      <c r="CV36" s="5"/>
      <c r="CW36" s="5"/>
      <c r="CX36" s="5"/>
      <c r="CY36" s="5"/>
      <c r="DK36" s="51">
        <v>29</v>
      </c>
      <c r="DL36" s="32">
        <v>155000603</v>
      </c>
      <c r="DM36" s="33" t="s">
        <v>77</v>
      </c>
    </row>
    <row r="37" spans="1:117">
      <c r="A37" s="5"/>
      <c r="B37" s="14"/>
      <c r="C37" s="15"/>
      <c r="D37" s="16" t="s">
        <v>133</v>
      </c>
      <c r="E37" s="18"/>
      <c r="F37" s="18"/>
      <c r="G37" s="18"/>
      <c r="H37" s="18"/>
      <c r="I37" s="18"/>
      <c r="J37" s="18"/>
      <c r="K37" s="18"/>
      <c r="L37" s="18"/>
      <c r="M37" s="18"/>
      <c r="N37" s="18"/>
      <c r="O37" s="18"/>
      <c r="P37" s="18"/>
      <c r="Q37" s="18"/>
      <c r="R37" s="18"/>
      <c r="S37" s="18"/>
      <c r="T37" s="18"/>
      <c r="U37" s="18"/>
      <c r="V37" s="18"/>
      <c r="W37" s="18"/>
      <c r="X37" s="18"/>
      <c r="Y37" s="18"/>
      <c r="Z37" s="18"/>
      <c r="AA37" s="18"/>
      <c r="AB37" s="67"/>
      <c r="AC37" s="6">
        <f t="shared" si="0"/>
        <v>0</v>
      </c>
      <c r="AD37" s="13"/>
      <c r="AE37" s="13"/>
      <c r="AF37" s="13"/>
      <c r="AG37" s="13"/>
      <c r="AH37" s="13"/>
      <c r="AI37" s="13"/>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9"/>
      <c r="BW37" s="18"/>
      <c r="BX37" s="18"/>
      <c r="BY37" s="18"/>
      <c r="BZ37" s="18"/>
      <c r="CA37" s="18"/>
      <c r="CB37" s="18"/>
      <c r="CC37" s="18"/>
      <c r="CD37" s="18"/>
      <c r="CE37" s="13"/>
      <c r="CF37" s="6">
        <v>0</v>
      </c>
      <c r="CG37" s="13"/>
      <c r="CH37" s="13"/>
      <c r="CI37" s="13"/>
      <c r="CJ37" s="7">
        <v>0</v>
      </c>
      <c r="CK37" s="14"/>
      <c r="CL37" s="14"/>
      <c r="CM37" s="14"/>
      <c r="CN37" s="20"/>
      <c r="CO37" s="5"/>
      <c r="CP37" s="20"/>
      <c r="CQ37" s="5"/>
      <c r="CR37" s="20"/>
      <c r="CS37" s="5"/>
      <c r="CT37" s="5"/>
      <c r="CU37" s="5"/>
      <c r="CV37" s="5"/>
      <c r="CW37" s="5"/>
      <c r="CX37" s="5"/>
      <c r="CY37" s="5"/>
      <c r="DK37" s="51">
        <v>30</v>
      </c>
      <c r="DL37" s="32">
        <v>155000647</v>
      </c>
      <c r="DM37" s="33" t="s">
        <v>79</v>
      </c>
    </row>
    <row r="38" spans="1:117">
      <c r="A38" s="5"/>
      <c r="B38" s="14"/>
      <c r="C38" s="15"/>
      <c r="D38" s="16" t="s">
        <v>133</v>
      </c>
      <c r="E38" s="18"/>
      <c r="F38" s="18"/>
      <c r="G38" s="18"/>
      <c r="H38" s="18"/>
      <c r="I38" s="18"/>
      <c r="J38" s="18"/>
      <c r="K38" s="18"/>
      <c r="L38" s="18"/>
      <c r="M38" s="18"/>
      <c r="N38" s="18"/>
      <c r="O38" s="18"/>
      <c r="P38" s="18"/>
      <c r="Q38" s="18"/>
      <c r="R38" s="18"/>
      <c r="S38" s="18"/>
      <c r="T38" s="18"/>
      <c r="U38" s="18"/>
      <c r="V38" s="18"/>
      <c r="W38" s="18"/>
      <c r="X38" s="18"/>
      <c r="Y38" s="18"/>
      <c r="Z38" s="18"/>
      <c r="AA38" s="18"/>
      <c r="AB38" s="67"/>
      <c r="AC38" s="6">
        <f t="shared" si="0"/>
        <v>0</v>
      </c>
      <c r="AD38" s="13"/>
      <c r="AE38" s="13"/>
      <c r="AF38" s="13"/>
      <c r="AG38" s="13"/>
      <c r="AH38" s="13"/>
      <c r="AI38" s="13"/>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9"/>
      <c r="BW38" s="18"/>
      <c r="BX38" s="18"/>
      <c r="BY38" s="18"/>
      <c r="BZ38" s="18"/>
      <c r="CA38" s="18"/>
      <c r="CB38" s="18"/>
      <c r="CC38" s="18"/>
      <c r="CD38" s="18"/>
      <c r="CE38" s="13"/>
      <c r="CF38" s="6">
        <v>0</v>
      </c>
      <c r="CG38" s="13"/>
      <c r="CH38" s="13"/>
      <c r="CI38" s="13"/>
      <c r="CJ38" s="7">
        <v>0</v>
      </c>
      <c r="CK38" s="14"/>
      <c r="CL38" s="14"/>
      <c r="CM38" s="14"/>
      <c r="CN38" s="20"/>
      <c r="CO38" s="5"/>
      <c r="CP38" s="20"/>
      <c r="CQ38" s="5"/>
      <c r="CR38" s="20"/>
      <c r="CS38" s="5"/>
      <c r="CT38" s="5"/>
      <c r="CU38" s="5"/>
      <c r="CV38" s="5"/>
      <c r="CW38" s="5"/>
      <c r="CX38" s="5"/>
      <c r="CY38" s="5"/>
      <c r="DK38" s="51">
        <v>31</v>
      </c>
      <c r="DL38" s="32">
        <v>155000653</v>
      </c>
      <c r="DM38" s="33" t="s">
        <v>80</v>
      </c>
    </row>
    <row r="39" spans="1:117">
      <c r="A39" s="5"/>
      <c r="B39" s="14"/>
      <c r="C39" s="15"/>
      <c r="D39" s="16" t="s">
        <v>133</v>
      </c>
      <c r="E39" s="18"/>
      <c r="F39" s="18"/>
      <c r="G39" s="18"/>
      <c r="H39" s="18"/>
      <c r="I39" s="18"/>
      <c r="J39" s="18"/>
      <c r="K39" s="18"/>
      <c r="L39" s="18"/>
      <c r="M39" s="18"/>
      <c r="N39" s="18"/>
      <c r="O39" s="18"/>
      <c r="P39" s="18"/>
      <c r="Q39" s="18"/>
      <c r="R39" s="18"/>
      <c r="S39" s="18"/>
      <c r="T39" s="18"/>
      <c r="U39" s="18"/>
      <c r="V39" s="18"/>
      <c r="W39" s="18"/>
      <c r="X39" s="18"/>
      <c r="Y39" s="18"/>
      <c r="Z39" s="18"/>
      <c r="AA39" s="18"/>
      <c r="AB39" s="67"/>
      <c r="AC39" s="6">
        <f t="shared" si="0"/>
        <v>0</v>
      </c>
      <c r="AD39" s="13"/>
      <c r="AE39" s="13"/>
      <c r="AF39" s="13"/>
      <c r="AG39" s="13"/>
      <c r="AH39" s="13"/>
      <c r="AI39" s="13"/>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9"/>
      <c r="BW39" s="18"/>
      <c r="BX39" s="18"/>
      <c r="BY39" s="18"/>
      <c r="BZ39" s="18"/>
      <c r="CA39" s="18"/>
      <c r="CB39" s="18"/>
      <c r="CC39" s="18"/>
      <c r="CD39" s="18"/>
      <c r="CE39" s="13"/>
      <c r="CF39" s="6">
        <v>0</v>
      </c>
      <c r="CG39" s="13"/>
      <c r="CH39" s="13"/>
      <c r="CI39" s="13"/>
      <c r="CJ39" s="7">
        <v>0</v>
      </c>
      <c r="CK39" s="14"/>
      <c r="CL39" s="14"/>
      <c r="CM39" s="14"/>
      <c r="CN39" s="20"/>
      <c r="CO39" s="5"/>
      <c r="CP39" s="20"/>
      <c r="CQ39" s="5"/>
      <c r="CR39" s="20"/>
      <c r="CS39" s="5"/>
      <c r="CT39" s="5"/>
      <c r="CU39" s="5"/>
      <c r="CV39" s="5"/>
      <c r="CW39" s="5"/>
      <c r="CX39" s="5"/>
      <c r="CY39" s="5"/>
      <c r="DK39" s="51">
        <v>32</v>
      </c>
      <c r="DL39" s="32">
        <v>155000707</v>
      </c>
      <c r="DM39" s="33" t="s">
        <v>83</v>
      </c>
    </row>
    <row r="40" spans="1:117">
      <c r="A40" s="5"/>
      <c r="B40" s="14"/>
      <c r="C40" s="15"/>
      <c r="D40" s="16" t="s">
        <v>133</v>
      </c>
      <c r="E40" s="18"/>
      <c r="F40" s="18"/>
      <c r="G40" s="18"/>
      <c r="H40" s="18"/>
      <c r="I40" s="18"/>
      <c r="J40" s="18"/>
      <c r="K40" s="18"/>
      <c r="L40" s="18"/>
      <c r="M40" s="18"/>
      <c r="N40" s="18"/>
      <c r="O40" s="18"/>
      <c r="P40" s="18"/>
      <c r="Q40" s="18"/>
      <c r="R40" s="18"/>
      <c r="S40" s="18"/>
      <c r="T40" s="18"/>
      <c r="U40" s="18"/>
      <c r="V40" s="18"/>
      <c r="W40" s="18"/>
      <c r="X40" s="18"/>
      <c r="Y40" s="18"/>
      <c r="Z40" s="18"/>
      <c r="AA40" s="18"/>
      <c r="AB40" s="67"/>
      <c r="AC40" s="6">
        <f t="shared" si="0"/>
        <v>0</v>
      </c>
      <c r="AD40" s="13"/>
      <c r="AE40" s="13"/>
      <c r="AF40" s="13"/>
      <c r="AG40" s="13"/>
      <c r="AH40" s="13"/>
      <c r="AI40" s="13"/>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9"/>
      <c r="BW40" s="18"/>
      <c r="BX40" s="18"/>
      <c r="BY40" s="18"/>
      <c r="BZ40" s="18"/>
      <c r="CA40" s="18"/>
      <c r="CB40" s="18"/>
      <c r="CC40" s="18"/>
      <c r="CD40" s="18"/>
      <c r="CE40" s="13"/>
      <c r="CF40" s="6">
        <v>0</v>
      </c>
      <c r="CG40" s="13"/>
      <c r="CH40" s="13"/>
      <c r="CI40" s="13"/>
      <c r="CJ40" s="7">
        <v>0</v>
      </c>
      <c r="CK40" s="14"/>
      <c r="CL40" s="14"/>
      <c r="CM40" s="14"/>
      <c r="CN40" s="20"/>
      <c r="CO40" s="5"/>
      <c r="CP40" s="20"/>
      <c r="CQ40" s="5"/>
      <c r="CR40" s="20"/>
      <c r="CS40" s="5"/>
      <c r="CT40" s="5"/>
      <c r="CU40" s="5"/>
      <c r="CV40" s="5"/>
      <c r="CW40" s="5"/>
      <c r="CX40" s="5"/>
      <c r="CY40" s="5"/>
      <c r="DK40" s="51">
        <v>33</v>
      </c>
      <c r="DL40" s="32">
        <v>155000786</v>
      </c>
      <c r="DM40" s="33" t="s">
        <v>55</v>
      </c>
    </row>
    <row r="41" spans="1:117">
      <c r="A41" s="5"/>
      <c r="B41" s="14"/>
      <c r="C41" s="15"/>
      <c r="D41" s="16" t="s">
        <v>133</v>
      </c>
      <c r="E41" s="18"/>
      <c r="F41" s="18"/>
      <c r="G41" s="18"/>
      <c r="H41" s="18"/>
      <c r="I41" s="18"/>
      <c r="J41" s="18"/>
      <c r="K41" s="18"/>
      <c r="L41" s="18"/>
      <c r="M41" s="18"/>
      <c r="N41" s="18"/>
      <c r="O41" s="18"/>
      <c r="P41" s="18"/>
      <c r="Q41" s="18"/>
      <c r="R41" s="18"/>
      <c r="S41" s="18"/>
      <c r="T41" s="18"/>
      <c r="U41" s="18"/>
      <c r="V41" s="18"/>
      <c r="W41" s="18"/>
      <c r="X41" s="18"/>
      <c r="Y41" s="18"/>
      <c r="Z41" s="18"/>
      <c r="AA41" s="18"/>
      <c r="AB41" s="67"/>
      <c r="AC41" s="6">
        <f t="shared" si="0"/>
        <v>0</v>
      </c>
      <c r="AD41" s="13"/>
      <c r="AE41" s="13"/>
      <c r="AF41" s="13"/>
      <c r="AG41" s="13"/>
      <c r="AH41" s="13"/>
      <c r="AI41" s="13"/>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9"/>
      <c r="BW41" s="18"/>
      <c r="BX41" s="18"/>
      <c r="BY41" s="18"/>
      <c r="BZ41" s="18"/>
      <c r="CA41" s="18"/>
      <c r="CB41" s="18"/>
      <c r="CC41" s="18"/>
      <c r="CD41" s="18"/>
      <c r="CE41" s="13"/>
      <c r="CF41" s="6">
        <v>0</v>
      </c>
      <c r="CG41" s="13"/>
      <c r="CH41" s="13"/>
      <c r="CI41" s="13"/>
      <c r="CJ41" s="7">
        <v>0</v>
      </c>
      <c r="CK41" s="14"/>
      <c r="CL41" s="14"/>
      <c r="CM41" s="14"/>
      <c r="CN41" s="20"/>
      <c r="CO41" s="5"/>
      <c r="CP41" s="20"/>
      <c r="CQ41" s="5"/>
      <c r="CR41" s="20"/>
      <c r="CS41" s="5"/>
      <c r="CT41" s="5"/>
      <c r="CU41" s="5"/>
      <c r="CV41" s="5"/>
      <c r="CW41" s="5"/>
      <c r="CX41" s="5"/>
      <c r="CY41" s="5"/>
      <c r="DK41" s="51">
        <v>34</v>
      </c>
      <c r="DL41" s="32">
        <v>155000817</v>
      </c>
      <c r="DM41" s="33" t="s">
        <v>56</v>
      </c>
    </row>
    <row r="42" spans="1:117">
      <c r="A42" s="5"/>
      <c r="B42" s="14"/>
      <c r="C42" s="15"/>
      <c r="D42" s="16" t="s">
        <v>133</v>
      </c>
      <c r="E42" s="18"/>
      <c r="F42" s="18"/>
      <c r="G42" s="18"/>
      <c r="H42" s="18"/>
      <c r="I42" s="18"/>
      <c r="J42" s="18"/>
      <c r="K42" s="18"/>
      <c r="L42" s="18"/>
      <c r="M42" s="18"/>
      <c r="N42" s="18"/>
      <c r="O42" s="18"/>
      <c r="P42" s="18"/>
      <c r="Q42" s="18"/>
      <c r="R42" s="18"/>
      <c r="S42" s="18"/>
      <c r="T42" s="18"/>
      <c r="U42" s="18"/>
      <c r="V42" s="18"/>
      <c r="W42" s="18"/>
      <c r="X42" s="18"/>
      <c r="Y42" s="18"/>
      <c r="Z42" s="18"/>
      <c r="AA42" s="18"/>
      <c r="AB42" s="67"/>
      <c r="AC42" s="6">
        <f t="shared" si="0"/>
        <v>0</v>
      </c>
      <c r="AD42" s="13"/>
      <c r="AE42" s="13"/>
      <c r="AF42" s="13"/>
      <c r="AG42" s="13"/>
      <c r="AH42" s="13"/>
      <c r="AI42" s="13"/>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9"/>
      <c r="BW42" s="18"/>
      <c r="BX42" s="18"/>
      <c r="BY42" s="18"/>
      <c r="BZ42" s="18"/>
      <c r="CA42" s="18"/>
      <c r="CB42" s="18"/>
      <c r="CC42" s="18"/>
      <c r="CD42" s="18"/>
      <c r="CE42" s="13"/>
      <c r="CF42" s="6">
        <v>0</v>
      </c>
      <c r="CG42" s="13"/>
      <c r="CH42" s="13"/>
      <c r="CI42" s="13"/>
      <c r="CJ42" s="7">
        <v>0</v>
      </c>
      <c r="CK42" s="14"/>
      <c r="CL42" s="14"/>
      <c r="CM42" s="14"/>
      <c r="CN42" s="20"/>
      <c r="CO42" s="5"/>
      <c r="CP42" s="20"/>
      <c r="CQ42" s="5"/>
      <c r="CR42" s="20"/>
      <c r="CS42" s="5"/>
      <c r="CT42" s="5"/>
      <c r="CU42" s="5"/>
      <c r="CV42" s="5"/>
      <c r="CW42" s="5"/>
      <c r="CX42" s="5"/>
      <c r="CY42" s="5"/>
      <c r="DK42" s="51">
        <v>35</v>
      </c>
      <c r="DL42" s="32">
        <v>155000845</v>
      </c>
      <c r="DM42" s="33" t="s">
        <v>57</v>
      </c>
    </row>
    <row r="43" spans="1:117">
      <c r="A43" s="5"/>
      <c r="B43" s="14"/>
      <c r="C43" s="15"/>
      <c r="D43" s="16" t="s">
        <v>133</v>
      </c>
      <c r="E43" s="18"/>
      <c r="F43" s="18"/>
      <c r="G43" s="18"/>
      <c r="H43" s="18"/>
      <c r="I43" s="18"/>
      <c r="J43" s="18"/>
      <c r="K43" s="18"/>
      <c r="L43" s="18"/>
      <c r="M43" s="18"/>
      <c r="N43" s="18"/>
      <c r="O43" s="18"/>
      <c r="P43" s="18"/>
      <c r="Q43" s="18"/>
      <c r="R43" s="18"/>
      <c r="S43" s="18"/>
      <c r="T43" s="18"/>
      <c r="U43" s="18"/>
      <c r="V43" s="18"/>
      <c r="W43" s="18"/>
      <c r="X43" s="18"/>
      <c r="Y43" s="18"/>
      <c r="Z43" s="18"/>
      <c r="AA43" s="18"/>
      <c r="AB43" s="67"/>
      <c r="AC43" s="6">
        <f t="shared" si="0"/>
        <v>0</v>
      </c>
      <c r="AD43" s="13"/>
      <c r="AE43" s="13"/>
      <c r="AF43" s="13"/>
      <c r="AG43" s="13"/>
      <c r="AH43" s="13"/>
      <c r="AI43" s="13"/>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9"/>
      <c r="BW43" s="18"/>
      <c r="BX43" s="18"/>
      <c r="BY43" s="18"/>
      <c r="BZ43" s="18"/>
      <c r="CA43" s="18"/>
      <c r="CB43" s="18"/>
      <c r="CC43" s="18"/>
      <c r="CD43" s="18"/>
      <c r="CE43" s="13"/>
      <c r="CF43" s="6">
        <v>0</v>
      </c>
      <c r="CG43" s="13"/>
      <c r="CH43" s="13"/>
      <c r="CI43" s="13"/>
      <c r="CJ43" s="7">
        <v>0</v>
      </c>
      <c r="CK43" s="14"/>
      <c r="CL43" s="14"/>
      <c r="CM43" s="14"/>
      <c r="CN43" s="20"/>
      <c r="CO43" s="5"/>
      <c r="CP43" s="20"/>
      <c r="CQ43" s="5"/>
      <c r="CR43" s="20"/>
      <c r="CS43" s="5"/>
      <c r="CT43" s="5"/>
      <c r="CU43" s="5"/>
      <c r="CV43" s="5"/>
      <c r="CW43" s="5"/>
      <c r="CX43" s="5"/>
      <c r="CY43" s="5"/>
      <c r="DK43" s="51">
        <v>36</v>
      </c>
      <c r="DL43" s="32">
        <v>155001162</v>
      </c>
      <c r="DM43" s="33" t="s">
        <v>174</v>
      </c>
    </row>
    <row r="44" spans="1:117">
      <c r="A44" s="5"/>
      <c r="B44" s="14"/>
      <c r="C44" s="15"/>
      <c r="D44" s="16" t="s">
        <v>133</v>
      </c>
      <c r="E44" s="18"/>
      <c r="F44" s="18"/>
      <c r="G44" s="18"/>
      <c r="H44" s="18"/>
      <c r="I44" s="18"/>
      <c r="J44" s="18"/>
      <c r="K44" s="18"/>
      <c r="L44" s="18"/>
      <c r="M44" s="18"/>
      <c r="N44" s="18"/>
      <c r="O44" s="18"/>
      <c r="P44" s="18"/>
      <c r="Q44" s="18"/>
      <c r="R44" s="18"/>
      <c r="S44" s="18"/>
      <c r="T44" s="18"/>
      <c r="U44" s="18"/>
      <c r="V44" s="18"/>
      <c r="W44" s="18"/>
      <c r="X44" s="18"/>
      <c r="Y44" s="18"/>
      <c r="Z44" s="18"/>
      <c r="AA44" s="18"/>
      <c r="AB44" s="67"/>
      <c r="AC44" s="6">
        <f t="shared" si="0"/>
        <v>0</v>
      </c>
      <c r="AD44" s="13"/>
      <c r="AE44" s="13"/>
      <c r="AF44" s="13"/>
      <c r="AG44" s="13"/>
      <c r="AH44" s="13"/>
      <c r="AI44" s="13"/>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9"/>
      <c r="BW44" s="18"/>
      <c r="BX44" s="18"/>
      <c r="BY44" s="18"/>
      <c r="BZ44" s="18"/>
      <c r="CA44" s="18"/>
      <c r="CB44" s="18"/>
      <c r="CC44" s="18"/>
      <c r="CD44" s="18"/>
      <c r="CE44" s="13"/>
      <c r="CF44" s="6">
        <v>0</v>
      </c>
      <c r="CG44" s="13"/>
      <c r="CH44" s="13"/>
      <c r="CI44" s="13"/>
      <c r="CJ44" s="7">
        <v>0</v>
      </c>
      <c r="CK44" s="14"/>
      <c r="CL44" s="14"/>
      <c r="CM44" s="14"/>
      <c r="CN44" s="20"/>
      <c r="CO44" s="5"/>
      <c r="CP44" s="20"/>
      <c r="CQ44" s="5"/>
      <c r="CR44" s="20"/>
      <c r="CS44" s="5"/>
      <c r="CT44" s="5"/>
      <c r="CU44" s="5"/>
      <c r="CV44" s="5"/>
      <c r="CW44" s="5"/>
      <c r="CX44" s="5"/>
      <c r="CY44" s="5"/>
      <c r="DK44" s="51">
        <v>37</v>
      </c>
      <c r="DL44" s="32">
        <v>155001728</v>
      </c>
      <c r="DM44" s="33" t="s">
        <v>177</v>
      </c>
    </row>
    <row r="45" spans="1:117">
      <c r="A45" s="5"/>
      <c r="B45" s="14"/>
      <c r="C45" s="15"/>
      <c r="D45" s="16" t="s">
        <v>133</v>
      </c>
      <c r="E45" s="18"/>
      <c r="F45" s="18"/>
      <c r="G45" s="18"/>
      <c r="H45" s="18"/>
      <c r="I45" s="18"/>
      <c r="J45" s="18"/>
      <c r="K45" s="18"/>
      <c r="L45" s="18"/>
      <c r="M45" s="18"/>
      <c r="N45" s="18"/>
      <c r="O45" s="18"/>
      <c r="P45" s="18"/>
      <c r="Q45" s="18"/>
      <c r="R45" s="18"/>
      <c r="S45" s="18"/>
      <c r="T45" s="18"/>
      <c r="U45" s="18"/>
      <c r="V45" s="18"/>
      <c r="W45" s="18"/>
      <c r="X45" s="18"/>
      <c r="Y45" s="18"/>
      <c r="Z45" s="18"/>
      <c r="AA45" s="18"/>
      <c r="AB45" s="67"/>
      <c r="AC45" s="6">
        <f t="shared" si="0"/>
        <v>0</v>
      </c>
      <c r="AD45" s="13"/>
      <c r="AE45" s="13"/>
      <c r="AF45" s="13"/>
      <c r="AG45" s="13"/>
      <c r="AH45" s="13"/>
      <c r="AI45" s="13"/>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9"/>
      <c r="BW45" s="18"/>
      <c r="BX45" s="18"/>
      <c r="BY45" s="18"/>
      <c r="BZ45" s="18"/>
      <c r="CA45" s="18"/>
      <c r="CB45" s="18"/>
      <c r="CC45" s="18"/>
      <c r="CD45" s="18"/>
      <c r="CE45" s="13"/>
      <c r="CF45" s="6">
        <v>0</v>
      </c>
      <c r="CG45" s="13"/>
      <c r="CH45" s="13"/>
      <c r="CI45" s="13"/>
      <c r="CJ45" s="7">
        <v>0</v>
      </c>
      <c r="CK45" s="14"/>
      <c r="CL45" s="14"/>
      <c r="CM45" s="14"/>
      <c r="CN45" s="20"/>
      <c r="CO45" s="5"/>
      <c r="CP45" s="20"/>
      <c r="CQ45" s="5"/>
      <c r="CR45" s="20"/>
      <c r="CS45" s="5"/>
      <c r="CT45" s="5"/>
      <c r="CU45" s="5"/>
      <c r="CV45" s="5"/>
      <c r="CW45" s="5"/>
      <c r="CX45" s="5"/>
      <c r="CY45" s="5"/>
      <c r="DK45" s="51">
        <v>38</v>
      </c>
      <c r="DL45" s="32">
        <v>155002263</v>
      </c>
      <c r="DM45" s="33" t="s">
        <v>73</v>
      </c>
    </row>
    <row r="46" spans="1:117">
      <c r="A46" s="5"/>
      <c r="B46" s="14"/>
      <c r="C46" s="15"/>
      <c r="D46" s="16" t="s">
        <v>133</v>
      </c>
      <c r="E46" s="18"/>
      <c r="F46" s="18"/>
      <c r="G46" s="18"/>
      <c r="H46" s="18"/>
      <c r="I46" s="18"/>
      <c r="J46" s="18"/>
      <c r="K46" s="18"/>
      <c r="L46" s="18"/>
      <c r="M46" s="18"/>
      <c r="N46" s="18"/>
      <c r="O46" s="18"/>
      <c r="P46" s="18"/>
      <c r="Q46" s="18"/>
      <c r="R46" s="18"/>
      <c r="S46" s="18"/>
      <c r="T46" s="18"/>
      <c r="U46" s="18"/>
      <c r="V46" s="18"/>
      <c r="W46" s="18"/>
      <c r="X46" s="18"/>
      <c r="Y46" s="18"/>
      <c r="Z46" s="18"/>
      <c r="AA46" s="18"/>
      <c r="AB46" s="67"/>
      <c r="AC46" s="6">
        <f t="shared" si="0"/>
        <v>0</v>
      </c>
      <c r="AD46" s="13"/>
      <c r="AE46" s="13"/>
      <c r="AF46" s="13"/>
      <c r="AG46" s="13"/>
      <c r="AH46" s="13"/>
      <c r="AI46" s="13"/>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9"/>
      <c r="BW46" s="18"/>
      <c r="BX46" s="18"/>
      <c r="BY46" s="18"/>
      <c r="BZ46" s="18"/>
      <c r="CA46" s="18"/>
      <c r="CB46" s="18"/>
      <c r="CC46" s="18"/>
      <c r="CD46" s="18"/>
      <c r="CE46" s="13"/>
      <c r="CF46" s="6">
        <v>0</v>
      </c>
      <c r="CG46" s="13"/>
      <c r="CH46" s="13"/>
      <c r="CI46" s="13"/>
      <c r="CJ46" s="7">
        <v>0</v>
      </c>
      <c r="CK46" s="14"/>
      <c r="CL46" s="14"/>
      <c r="CM46" s="14"/>
      <c r="CN46" s="20"/>
      <c r="CO46" s="5"/>
      <c r="CP46" s="20"/>
      <c r="CQ46" s="5"/>
      <c r="CR46" s="20"/>
      <c r="CS46" s="5"/>
      <c r="CT46" s="5"/>
      <c r="CU46" s="5"/>
      <c r="CV46" s="5"/>
      <c r="CW46" s="5"/>
      <c r="CX46" s="5"/>
      <c r="CY46" s="5"/>
      <c r="DK46" s="51">
        <v>39</v>
      </c>
      <c r="DL46" s="32">
        <v>75574</v>
      </c>
      <c r="DM46" s="33" t="s">
        <v>71</v>
      </c>
    </row>
    <row r="47" spans="1:117">
      <c r="A47" s="5"/>
      <c r="B47" s="14"/>
      <c r="C47" s="15"/>
      <c r="D47" s="16" t="s">
        <v>133</v>
      </c>
      <c r="E47" s="18"/>
      <c r="F47" s="18"/>
      <c r="G47" s="18"/>
      <c r="H47" s="18"/>
      <c r="I47" s="18"/>
      <c r="J47" s="18"/>
      <c r="K47" s="18"/>
      <c r="L47" s="18"/>
      <c r="M47" s="18"/>
      <c r="N47" s="18"/>
      <c r="O47" s="18"/>
      <c r="P47" s="18"/>
      <c r="Q47" s="18"/>
      <c r="R47" s="18"/>
      <c r="S47" s="18"/>
      <c r="T47" s="18"/>
      <c r="U47" s="18"/>
      <c r="V47" s="18"/>
      <c r="W47" s="18"/>
      <c r="X47" s="18"/>
      <c r="Y47" s="18"/>
      <c r="Z47" s="18"/>
      <c r="AA47" s="18"/>
      <c r="AB47" s="67"/>
      <c r="AC47" s="6">
        <f t="shared" si="0"/>
        <v>0</v>
      </c>
      <c r="AD47" s="13"/>
      <c r="AE47" s="13"/>
      <c r="AF47" s="13"/>
      <c r="AG47" s="13"/>
      <c r="AH47" s="13"/>
      <c r="AI47" s="13"/>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9"/>
      <c r="BW47" s="18"/>
      <c r="BX47" s="18"/>
      <c r="BY47" s="18"/>
      <c r="BZ47" s="18"/>
      <c r="CA47" s="18"/>
      <c r="CB47" s="18"/>
      <c r="CC47" s="18"/>
      <c r="CD47" s="18"/>
      <c r="CE47" s="13"/>
      <c r="CF47" s="6">
        <v>0</v>
      </c>
      <c r="CG47" s="13"/>
      <c r="CH47" s="13"/>
      <c r="CI47" s="13"/>
      <c r="CJ47" s="7">
        <v>0</v>
      </c>
      <c r="CK47" s="14"/>
      <c r="CL47" s="14"/>
      <c r="CM47" s="14"/>
      <c r="CN47" s="20"/>
      <c r="CO47" s="5"/>
      <c r="CP47" s="20"/>
      <c r="CQ47" s="5"/>
      <c r="CR47" s="20"/>
      <c r="CS47" s="5"/>
      <c r="CT47" s="5"/>
      <c r="CU47" s="5"/>
      <c r="CV47" s="5"/>
      <c r="CW47" s="5"/>
      <c r="CX47" s="5"/>
      <c r="CY47" s="5"/>
      <c r="DK47" s="51">
        <v>40</v>
      </c>
      <c r="DL47" s="32"/>
      <c r="DM47" s="33"/>
    </row>
    <row r="48" spans="1:117">
      <c r="A48" s="5"/>
      <c r="B48" s="14"/>
      <c r="C48" s="15"/>
      <c r="D48" s="16" t="s">
        <v>133</v>
      </c>
      <c r="E48" s="18"/>
      <c r="F48" s="18"/>
      <c r="G48" s="18"/>
      <c r="H48" s="18"/>
      <c r="I48" s="18"/>
      <c r="J48" s="18"/>
      <c r="K48" s="18"/>
      <c r="L48" s="18"/>
      <c r="M48" s="18"/>
      <c r="N48" s="18"/>
      <c r="O48" s="18"/>
      <c r="P48" s="18"/>
      <c r="Q48" s="18"/>
      <c r="R48" s="18"/>
      <c r="S48" s="18"/>
      <c r="T48" s="18"/>
      <c r="U48" s="18"/>
      <c r="V48" s="18"/>
      <c r="W48" s="18"/>
      <c r="X48" s="18"/>
      <c r="Y48" s="18"/>
      <c r="Z48" s="18"/>
      <c r="AA48" s="18"/>
      <c r="AB48" s="67"/>
      <c r="AC48" s="6">
        <f t="shared" si="0"/>
        <v>0</v>
      </c>
      <c r="AD48" s="13"/>
      <c r="AE48" s="13"/>
      <c r="AF48" s="13"/>
      <c r="AG48" s="13"/>
      <c r="AH48" s="13"/>
      <c r="AI48" s="13"/>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9"/>
      <c r="BW48" s="18"/>
      <c r="BX48" s="18"/>
      <c r="BY48" s="18"/>
      <c r="BZ48" s="18"/>
      <c r="CA48" s="18"/>
      <c r="CB48" s="18"/>
      <c r="CC48" s="18"/>
      <c r="CD48" s="18"/>
      <c r="CE48" s="13"/>
      <c r="CF48" s="6">
        <v>0</v>
      </c>
      <c r="CG48" s="13"/>
      <c r="CH48" s="13"/>
      <c r="CI48" s="13"/>
      <c r="CJ48" s="7">
        <v>0</v>
      </c>
      <c r="CK48" s="14"/>
      <c r="CL48" s="14"/>
      <c r="CM48" s="14"/>
      <c r="CN48" s="20"/>
      <c r="CO48" s="5"/>
      <c r="CP48" s="20"/>
      <c r="CQ48" s="5"/>
      <c r="CR48" s="20"/>
      <c r="CS48" s="5"/>
      <c r="CT48" s="5"/>
      <c r="CU48" s="5"/>
      <c r="CV48" s="5"/>
      <c r="CW48" s="5"/>
      <c r="CX48" s="5"/>
      <c r="CY48" s="5"/>
      <c r="DK48" s="52">
        <v>41</v>
      </c>
      <c r="DL48" s="34">
        <v>155000138</v>
      </c>
      <c r="DM48" s="35" t="s">
        <v>124</v>
      </c>
    </row>
    <row r="49" spans="1:117">
      <c r="A49" s="5"/>
      <c r="B49" s="14"/>
      <c r="C49" s="15"/>
      <c r="D49" s="16" t="s">
        <v>133</v>
      </c>
      <c r="E49" s="18"/>
      <c r="F49" s="18"/>
      <c r="G49" s="18"/>
      <c r="H49" s="18"/>
      <c r="I49" s="18"/>
      <c r="J49" s="18"/>
      <c r="K49" s="18"/>
      <c r="L49" s="18"/>
      <c r="M49" s="18"/>
      <c r="N49" s="18"/>
      <c r="O49" s="18"/>
      <c r="P49" s="18"/>
      <c r="Q49" s="18"/>
      <c r="R49" s="18"/>
      <c r="S49" s="18"/>
      <c r="T49" s="18"/>
      <c r="U49" s="18"/>
      <c r="V49" s="18"/>
      <c r="W49" s="18"/>
      <c r="X49" s="18"/>
      <c r="Y49" s="18"/>
      <c r="Z49" s="18"/>
      <c r="AA49" s="18"/>
      <c r="AB49" s="67"/>
      <c r="AC49" s="6">
        <f t="shared" si="0"/>
        <v>0</v>
      </c>
      <c r="AD49" s="13"/>
      <c r="AE49" s="13"/>
      <c r="AF49" s="13"/>
      <c r="AG49" s="13"/>
      <c r="AH49" s="13"/>
      <c r="AI49" s="13"/>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9"/>
      <c r="BW49" s="18"/>
      <c r="BX49" s="18"/>
      <c r="BY49" s="18"/>
      <c r="BZ49" s="18"/>
      <c r="CA49" s="18"/>
      <c r="CB49" s="18"/>
      <c r="CC49" s="18"/>
      <c r="CD49" s="18"/>
      <c r="CE49" s="13"/>
      <c r="CF49" s="6">
        <v>0</v>
      </c>
      <c r="CG49" s="13"/>
      <c r="CH49" s="13"/>
      <c r="CI49" s="13"/>
      <c r="CJ49" s="7">
        <v>0</v>
      </c>
      <c r="CK49" s="14"/>
      <c r="CL49" s="14"/>
      <c r="CM49" s="14"/>
      <c r="CN49" s="20"/>
      <c r="CO49" s="5"/>
      <c r="CP49" s="20"/>
      <c r="CQ49" s="5"/>
      <c r="CR49" s="20"/>
      <c r="CS49" s="5"/>
      <c r="CT49" s="5"/>
      <c r="CU49" s="5"/>
      <c r="CV49" s="5"/>
      <c r="CW49" s="5"/>
      <c r="CX49" s="5"/>
      <c r="CY49" s="5"/>
      <c r="DK49" s="52">
        <v>42</v>
      </c>
      <c r="DL49" s="34">
        <v>155000151</v>
      </c>
      <c r="DM49" s="35" t="s">
        <v>126</v>
      </c>
    </row>
    <row r="50" spans="1:117">
      <c r="A50" s="5"/>
      <c r="B50" s="14"/>
      <c r="C50" s="15"/>
      <c r="D50" s="16" t="s">
        <v>133</v>
      </c>
      <c r="E50" s="18"/>
      <c r="F50" s="18"/>
      <c r="G50" s="18"/>
      <c r="H50" s="18"/>
      <c r="I50" s="18"/>
      <c r="J50" s="18"/>
      <c r="K50" s="18"/>
      <c r="L50" s="18"/>
      <c r="M50" s="18"/>
      <c r="N50" s="18"/>
      <c r="O50" s="18"/>
      <c r="P50" s="18"/>
      <c r="Q50" s="18"/>
      <c r="R50" s="18"/>
      <c r="S50" s="18"/>
      <c r="T50" s="18"/>
      <c r="U50" s="18"/>
      <c r="V50" s="18"/>
      <c r="W50" s="18"/>
      <c r="X50" s="18"/>
      <c r="Y50" s="18"/>
      <c r="Z50" s="18"/>
      <c r="AA50" s="18"/>
      <c r="AB50" s="67"/>
      <c r="AC50" s="6">
        <f t="shared" si="0"/>
        <v>0</v>
      </c>
      <c r="AD50" s="13"/>
      <c r="AE50" s="13"/>
      <c r="AF50" s="13"/>
      <c r="AG50" s="13"/>
      <c r="AH50" s="13"/>
      <c r="AI50" s="13"/>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9"/>
      <c r="BW50" s="18"/>
      <c r="BX50" s="18"/>
      <c r="BY50" s="18"/>
      <c r="BZ50" s="18"/>
      <c r="CA50" s="18"/>
      <c r="CB50" s="18"/>
      <c r="CC50" s="18"/>
      <c r="CD50" s="18"/>
      <c r="CE50" s="13"/>
      <c r="CF50" s="6">
        <v>0</v>
      </c>
      <c r="CG50" s="13"/>
      <c r="CH50" s="13"/>
      <c r="CI50" s="13"/>
      <c r="CJ50" s="7">
        <v>0</v>
      </c>
      <c r="CK50" s="14"/>
      <c r="CL50" s="14"/>
      <c r="CM50" s="14"/>
      <c r="CN50" s="20"/>
      <c r="CO50" s="5"/>
      <c r="CP50" s="20"/>
      <c r="CQ50" s="5"/>
      <c r="CR50" s="20"/>
      <c r="CS50" s="5"/>
      <c r="CT50" s="5"/>
      <c r="CU50" s="5"/>
      <c r="CV50" s="5"/>
      <c r="CW50" s="5"/>
      <c r="CX50" s="5"/>
      <c r="CY50" s="5"/>
      <c r="DK50" s="52">
        <v>43</v>
      </c>
      <c r="DL50" s="34">
        <v>155000215</v>
      </c>
      <c r="DM50" s="35" t="s">
        <v>128</v>
      </c>
    </row>
    <row r="51" spans="1:117">
      <c r="A51" s="5"/>
      <c r="B51" s="14"/>
      <c r="C51" s="15"/>
      <c r="D51" s="16" t="s">
        <v>133</v>
      </c>
      <c r="E51" s="18"/>
      <c r="F51" s="18"/>
      <c r="G51" s="18"/>
      <c r="H51" s="18"/>
      <c r="I51" s="18"/>
      <c r="J51" s="18"/>
      <c r="K51" s="18"/>
      <c r="L51" s="18"/>
      <c r="M51" s="18"/>
      <c r="N51" s="18"/>
      <c r="O51" s="18"/>
      <c r="P51" s="18"/>
      <c r="Q51" s="18"/>
      <c r="R51" s="18"/>
      <c r="S51" s="18"/>
      <c r="T51" s="18"/>
      <c r="U51" s="18"/>
      <c r="V51" s="18"/>
      <c r="W51" s="18"/>
      <c r="X51" s="18"/>
      <c r="Y51" s="18"/>
      <c r="Z51" s="18"/>
      <c r="AA51" s="18"/>
      <c r="AB51" s="67"/>
      <c r="AC51" s="6">
        <f t="shared" si="0"/>
        <v>0</v>
      </c>
      <c r="AD51" s="13"/>
      <c r="AE51" s="13"/>
      <c r="AF51" s="13"/>
      <c r="AG51" s="13"/>
      <c r="AH51" s="13"/>
      <c r="AI51" s="13"/>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9"/>
      <c r="BW51" s="18"/>
      <c r="BX51" s="18"/>
      <c r="BY51" s="18"/>
      <c r="BZ51" s="18"/>
      <c r="CA51" s="18"/>
      <c r="CB51" s="18"/>
      <c r="CC51" s="18"/>
      <c r="CD51" s="18"/>
      <c r="CE51" s="13"/>
      <c r="CF51" s="6">
        <v>0</v>
      </c>
      <c r="CG51" s="13"/>
      <c r="CH51" s="13"/>
      <c r="CI51" s="13"/>
      <c r="CJ51" s="7">
        <v>0</v>
      </c>
      <c r="CK51" s="14"/>
      <c r="CL51" s="14"/>
      <c r="CM51" s="14"/>
      <c r="CN51" s="20"/>
      <c r="CO51" s="5"/>
      <c r="CP51" s="20"/>
      <c r="CQ51" s="5"/>
      <c r="CR51" s="20"/>
      <c r="CS51" s="5"/>
      <c r="CT51" s="5"/>
      <c r="CU51" s="5"/>
      <c r="CV51" s="5"/>
      <c r="CW51" s="5"/>
      <c r="CX51" s="5"/>
      <c r="CY51" s="5"/>
      <c r="DK51" s="52">
        <v>44</v>
      </c>
      <c r="DL51" s="34">
        <v>155000356</v>
      </c>
      <c r="DM51" s="35" t="s">
        <v>171</v>
      </c>
    </row>
    <row r="52" spans="1:117">
      <c r="A52" s="5"/>
      <c r="B52" s="14"/>
      <c r="C52" s="15"/>
      <c r="D52" s="16" t="s">
        <v>133</v>
      </c>
      <c r="E52" s="18"/>
      <c r="F52" s="18"/>
      <c r="G52" s="18"/>
      <c r="H52" s="18"/>
      <c r="I52" s="18"/>
      <c r="J52" s="18"/>
      <c r="K52" s="18"/>
      <c r="L52" s="18"/>
      <c r="M52" s="18"/>
      <c r="N52" s="18"/>
      <c r="O52" s="18"/>
      <c r="P52" s="18"/>
      <c r="Q52" s="18"/>
      <c r="R52" s="18"/>
      <c r="S52" s="18"/>
      <c r="T52" s="18"/>
      <c r="U52" s="18"/>
      <c r="V52" s="18"/>
      <c r="W52" s="18"/>
      <c r="X52" s="18"/>
      <c r="Y52" s="18"/>
      <c r="Z52" s="18"/>
      <c r="AA52" s="18"/>
      <c r="AB52" s="67"/>
      <c r="AC52" s="6">
        <f t="shared" si="0"/>
        <v>0</v>
      </c>
      <c r="AD52" s="13"/>
      <c r="AE52" s="13"/>
      <c r="AF52" s="13"/>
      <c r="AG52" s="13"/>
      <c r="AH52" s="13"/>
      <c r="AI52" s="13"/>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9"/>
      <c r="BW52" s="18"/>
      <c r="BX52" s="18"/>
      <c r="BY52" s="18"/>
      <c r="BZ52" s="18"/>
      <c r="CA52" s="18"/>
      <c r="CB52" s="18"/>
      <c r="CC52" s="18"/>
      <c r="CD52" s="18"/>
      <c r="CE52" s="13"/>
      <c r="CF52" s="6">
        <v>0</v>
      </c>
      <c r="CG52" s="13"/>
      <c r="CH52" s="13"/>
      <c r="CI52" s="13"/>
      <c r="CJ52" s="7">
        <v>0</v>
      </c>
      <c r="CK52" s="14"/>
      <c r="CL52" s="14"/>
      <c r="CM52" s="14"/>
      <c r="CN52" s="20"/>
      <c r="CO52" s="5"/>
      <c r="CP52" s="20"/>
      <c r="CQ52" s="5"/>
      <c r="CR52" s="20"/>
      <c r="CS52" s="5"/>
      <c r="CT52" s="5"/>
      <c r="CU52" s="5"/>
      <c r="CV52" s="5"/>
      <c r="CW52" s="5"/>
      <c r="CX52" s="5"/>
      <c r="CY52" s="5"/>
      <c r="DK52" s="52">
        <v>45</v>
      </c>
      <c r="DL52" s="34">
        <v>155001022</v>
      </c>
      <c r="DM52" s="35" t="s">
        <v>63</v>
      </c>
    </row>
    <row r="53" spans="1:117">
      <c r="A53" s="5"/>
      <c r="B53" s="14"/>
      <c r="C53" s="15"/>
      <c r="D53" s="16" t="s">
        <v>133</v>
      </c>
      <c r="E53" s="18"/>
      <c r="F53" s="18"/>
      <c r="G53" s="18"/>
      <c r="H53" s="18"/>
      <c r="I53" s="18"/>
      <c r="J53" s="18"/>
      <c r="K53" s="18"/>
      <c r="L53" s="18"/>
      <c r="M53" s="18"/>
      <c r="N53" s="18"/>
      <c r="O53" s="18"/>
      <c r="P53" s="18"/>
      <c r="Q53" s="18"/>
      <c r="R53" s="18"/>
      <c r="S53" s="18"/>
      <c r="T53" s="18"/>
      <c r="U53" s="18"/>
      <c r="V53" s="18"/>
      <c r="W53" s="18"/>
      <c r="X53" s="18"/>
      <c r="Y53" s="18"/>
      <c r="Z53" s="18"/>
      <c r="AA53" s="18"/>
      <c r="AB53" s="67"/>
      <c r="AC53" s="6">
        <f t="shared" si="0"/>
        <v>0</v>
      </c>
      <c r="AD53" s="13"/>
      <c r="AE53" s="13"/>
      <c r="AF53" s="13"/>
      <c r="AG53" s="13"/>
      <c r="AH53" s="13"/>
      <c r="AI53" s="13"/>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9"/>
      <c r="BW53" s="18"/>
      <c r="BX53" s="18"/>
      <c r="BY53" s="18"/>
      <c r="BZ53" s="18"/>
      <c r="CA53" s="18"/>
      <c r="CB53" s="18"/>
      <c r="CC53" s="18"/>
      <c r="CD53" s="18"/>
      <c r="CE53" s="13"/>
      <c r="CF53" s="6">
        <v>0</v>
      </c>
      <c r="CG53" s="13"/>
      <c r="CH53" s="13"/>
      <c r="CI53" s="13"/>
      <c r="CJ53" s="7">
        <v>0</v>
      </c>
      <c r="CK53" s="14"/>
      <c r="CL53" s="14"/>
      <c r="CM53" s="14"/>
      <c r="CN53" s="20"/>
      <c r="CO53" s="5"/>
      <c r="CP53" s="20"/>
      <c r="CQ53" s="5"/>
      <c r="CR53" s="20"/>
      <c r="CS53" s="5"/>
      <c r="CT53" s="5"/>
      <c r="CU53" s="5"/>
      <c r="CV53" s="5"/>
      <c r="CW53" s="5"/>
      <c r="CX53" s="5"/>
      <c r="CY53" s="5"/>
      <c r="DK53" s="52">
        <v>46</v>
      </c>
      <c r="DL53" s="34">
        <v>155001585</v>
      </c>
      <c r="DM53" s="35" t="s">
        <v>176</v>
      </c>
    </row>
    <row r="54" spans="1:117">
      <c r="A54" s="5"/>
      <c r="B54" s="14"/>
      <c r="C54" s="15"/>
      <c r="D54" s="16" t="s">
        <v>133</v>
      </c>
      <c r="E54" s="18"/>
      <c r="F54" s="18"/>
      <c r="G54" s="18"/>
      <c r="H54" s="18"/>
      <c r="I54" s="18"/>
      <c r="J54" s="18"/>
      <c r="K54" s="18"/>
      <c r="L54" s="18"/>
      <c r="M54" s="18"/>
      <c r="N54" s="18"/>
      <c r="O54" s="18"/>
      <c r="P54" s="18"/>
      <c r="Q54" s="18"/>
      <c r="R54" s="18"/>
      <c r="S54" s="18"/>
      <c r="T54" s="18"/>
      <c r="U54" s="18"/>
      <c r="V54" s="18"/>
      <c r="W54" s="18"/>
      <c r="X54" s="18"/>
      <c r="Y54" s="18"/>
      <c r="Z54" s="18"/>
      <c r="AA54" s="18"/>
      <c r="AB54" s="67"/>
      <c r="AC54" s="6">
        <f t="shared" si="0"/>
        <v>0</v>
      </c>
      <c r="AD54" s="13"/>
      <c r="AE54" s="13"/>
      <c r="AF54" s="13"/>
      <c r="AG54" s="13"/>
      <c r="AH54" s="13"/>
      <c r="AI54" s="13"/>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9"/>
      <c r="BW54" s="18"/>
      <c r="BX54" s="18"/>
      <c r="BY54" s="18"/>
      <c r="BZ54" s="18"/>
      <c r="CA54" s="18"/>
      <c r="CB54" s="18"/>
      <c r="CC54" s="18"/>
      <c r="CD54" s="18"/>
      <c r="CE54" s="13"/>
      <c r="CF54" s="6">
        <v>0</v>
      </c>
      <c r="CG54" s="13"/>
      <c r="CH54" s="13"/>
      <c r="CI54" s="13"/>
      <c r="CJ54" s="7">
        <v>0</v>
      </c>
      <c r="CK54" s="14"/>
      <c r="CL54" s="14"/>
      <c r="CM54" s="14"/>
      <c r="CN54" s="20"/>
      <c r="CO54" s="5"/>
      <c r="CP54" s="20"/>
      <c r="CQ54" s="5"/>
      <c r="CR54" s="20"/>
      <c r="CS54" s="5"/>
      <c r="CT54" s="5"/>
      <c r="CU54" s="5"/>
      <c r="CV54" s="5"/>
      <c r="CW54" s="5"/>
      <c r="CX54" s="5"/>
      <c r="CY54" s="5"/>
      <c r="DK54" s="52">
        <v>47</v>
      </c>
      <c r="DL54" s="34">
        <v>155001770</v>
      </c>
      <c r="DM54" s="35" t="s">
        <v>0</v>
      </c>
    </row>
    <row r="55" spans="1:117">
      <c r="A55" s="5"/>
      <c r="B55" s="14"/>
      <c r="C55" s="15"/>
      <c r="D55" s="16" t="s">
        <v>133</v>
      </c>
      <c r="E55" s="18"/>
      <c r="F55" s="18"/>
      <c r="G55" s="18"/>
      <c r="H55" s="18"/>
      <c r="I55" s="18"/>
      <c r="J55" s="18"/>
      <c r="K55" s="18"/>
      <c r="L55" s="18"/>
      <c r="M55" s="18"/>
      <c r="N55" s="18"/>
      <c r="O55" s="18"/>
      <c r="P55" s="18"/>
      <c r="Q55" s="18"/>
      <c r="R55" s="18"/>
      <c r="S55" s="18"/>
      <c r="T55" s="18"/>
      <c r="U55" s="18"/>
      <c r="V55" s="18"/>
      <c r="W55" s="18"/>
      <c r="X55" s="18"/>
      <c r="Y55" s="18"/>
      <c r="Z55" s="18"/>
      <c r="AA55" s="18"/>
      <c r="AB55" s="67"/>
      <c r="AC55" s="6">
        <f t="shared" si="0"/>
        <v>0</v>
      </c>
      <c r="AD55" s="13"/>
      <c r="AE55" s="13"/>
      <c r="AF55" s="13"/>
      <c r="AG55" s="13"/>
      <c r="AH55" s="13"/>
      <c r="AI55" s="13"/>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9"/>
      <c r="BW55" s="18"/>
      <c r="BX55" s="18"/>
      <c r="BY55" s="18"/>
      <c r="BZ55" s="18"/>
      <c r="CA55" s="18"/>
      <c r="CB55" s="18"/>
      <c r="CC55" s="18"/>
      <c r="CD55" s="18"/>
      <c r="CE55" s="13"/>
      <c r="CF55" s="6">
        <v>0</v>
      </c>
      <c r="CG55" s="13"/>
      <c r="CH55" s="13"/>
      <c r="CI55" s="13"/>
      <c r="CJ55" s="7">
        <v>0</v>
      </c>
      <c r="CK55" s="14"/>
      <c r="CL55" s="14"/>
      <c r="CM55" s="14"/>
      <c r="CN55" s="20"/>
      <c r="CO55" s="5"/>
      <c r="CP55" s="20"/>
      <c r="CQ55" s="5"/>
      <c r="CR55" s="20"/>
      <c r="CS55" s="5"/>
      <c r="CT55" s="5"/>
      <c r="CU55" s="5"/>
      <c r="CV55" s="5"/>
      <c r="CW55" s="5"/>
      <c r="CX55" s="5"/>
      <c r="CY55" s="5"/>
      <c r="DK55" s="53">
        <v>48</v>
      </c>
      <c r="DL55" s="54">
        <v>156005156</v>
      </c>
      <c r="DM55" s="55" t="s">
        <v>72</v>
      </c>
    </row>
    <row r="56" spans="1:117">
      <c r="A56" s="5"/>
      <c r="B56" s="14"/>
      <c r="C56" s="15"/>
      <c r="D56" s="16" t="s">
        <v>133</v>
      </c>
      <c r="E56" s="18"/>
      <c r="F56" s="18"/>
      <c r="G56" s="18"/>
      <c r="H56" s="18"/>
      <c r="I56" s="18"/>
      <c r="J56" s="18"/>
      <c r="K56" s="18"/>
      <c r="L56" s="18"/>
      <c r="M56" s="18"/>
      <c r="N56" s="18"/>
      <c r="O56" s="18"/>
      <c r="P56" s="18"/>
      <c r="Q56" s="18"/>
      <c r="R56" s="18"/>
      <c r="S56" s="18"/>
      <c r="T56" s="18"/>
      <c r="U56" s="18"/>
      <c r="V56" s="18"/>
      <c r="W56" s="18"/>
      <c r="X56" s="18"/>
      <c r="Y56" s="18"/>
      <c r="Z56" s="18"/>
      <c r="AA56" s="18"/>
      <c r="AB56" s="67"/>
      <c r="AC56" s="6">
        <f t="shared" si="0"/>
        <v>0</v>
      </c>
      <c r="AD56" s="13"/>
      <c r="AE56" s="13"/>
      <c r="AF56" s="13"/>
      <c r="AG56" s="13"/>
      <c r="AH56" s="13"/>
      <c r="AI56" s="13"/>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9"/>
      <c r="BW56" s="18"/>
      <c r="BX56" s="18"/>
      <c r="BY56" s="18"/>
      <c r="BZ56" s="18"/>
      <c r="CA56" s="18"/>
      <c r="CB56" s="18"/>
      <c r="CC56" s="18"/>
      <c r="CD56" s="18"/>
      <c r="CE56" s="13"/>
      <c r="CF56" s="6">
        <v>0</v>
      </c>
      <c r="CG56" s="13"/>
      <c r="CH56" s="13"/>
      <c r="CI56" s="13"/>
      <c r="CJ56" s="7">
        <v>0</v>
      </c>
      <c r="CK56" s="14"/>
      <c r="CL56" s="14"/>
      <c r="CM56" s="14"/>
      <c r="CN56" s="20"/>
      <c r="CO56" s="5"/>
      <c r="CP56" s="20"/>
      <c r="CQ56" s="5"/>
      <c r="CR56" s="20"/>
      <c r="CS56" s="5"/>
      <c r="CT56" s="5"/>
      <c r="CU56" s="5"/>
      <c r="CV56" s="5"/>
      <c r="CW56" s="5"/>
      <c r="CX56" s="5"/>
      <c r="CY56" s="5"/>
      <c r="DK56" s="56"/>
      <c r="DL56" s="38"/>
      <c r="DM56" s="39"/>
    </row>
    <row r="57" spans="1:117">
      <c r="A57" s="5"/>
      <c r="B57" s="14"/>
      <c r="C57" s="15"/>
      <c r="D57" s="16" t="s">
        <v>133</v>
      </c>
      <c r="E57" s="18"/>
      <c r="F57" s="18"/>
      <c r="G57" s="18"/>
      <c r="H57" s="18"/>
      <c r="I57" s="18"/>
      <c r="J57" s="18"/>
      <c r="K57" s="18"/>
      <c r="L57" s="18"/>
      <c r="M57" s="18"/>
      <c r="N57" s="18"/>
      <c r="O57" s="18"/>
      <c r="P57" s="18"/>
      <c r="Q57" s="18"/>
      <c r="R57" s="18"/>
      <c r="S57" s="18"/>
      <c r="T57" s="18"/>
      <c r="U57" s="18"/>
      <c r="V57" s="18"/>
      <c r="W57" s="18"/>
      <c r="X57" s="18"/>
      <c r="Y57" s="18"/>
      <c r="Z57" s="18"/>
      <c r="AA57" s="18"/>
      <c r="AB57" s="67"/>
      <c r="AC57" s="6">
        <f t="shared" si="0"/>
        <v>0</v>
      </c>
      <c r="AD57" s="13"/>
      <c r="AE57" s="13"/>
      <c r="AF57" s="13"/>
      <c r="AG57" s="13"/>
      <c r="AH57" s="13"/>
      <c r="AI57" s="13"/>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9"/>
      <c r="BW57" s="18"/>
      <c r="BX57" s="18"/>
      <c r="BY57" s="18"/>
      <c r="BZ57" s="18"/>
      <c r="CA57" s="18"/>
      <c r="CB57" s="18"/>
      <c r="CC57" s="18"/>
      <c r="CD57" s="18"/>
      <c r="CE57" s="13"/>
      <c r="CF57" s="6">
        <v>0</v>
      </c>
      <c r="CG57" s="13"/>
      <c r="CH57" s="13"/>
      <c r="CI57" s="13"/>
      <c r="CJ57" s="7">
        <v>0</v>
      </c>
      <c r="CK57" s="14"/>
      <c r="CL57" s="14"/>
      <c r="CM57" s="14"/>
      <c r="CN57" s="20"/>
      <c r="CO57" s="5"/>
      <c r="CP57" s="20"/>
      <c r="CQ57" s="5"/>
      <c r="CR57" s="20"/>
      <c r="CS57" s="5"/>
      <c r="CT57" s="5"/>
      <c r="CU57" s="5"/>
      <c r="CV57" s="5"/>
      <c r="CW57" s="5"/>
      <c r="CX57" s="5"/>
      <c r="CY57" s="5"/>
      <c r="DK57" s="56"/>
      <c r="DL57" s="38"/>
      <c r="DM57" s="39"/>
    </row>
    <row r="58" spans="1:117">
      <c r="A58" s="5"/>
      <c r="B58" s="14"/>
      <c r="C58" s="15"/>
      <c r="D58" s="16" t="s">
        <v>133</v>
      </c>
      <c r="E58" s="18"/>
      <c r="F58" s="18"/>
      <c r="G58" s="18"/>
      <c r="H58" s="18"/>
      <c r="I58" s="18"/>
      <c r="J58" s="18"/>
      <c r="K58" s="18"/>
      <c r="L58" s="18"/>
      <c r="M58" s="18"/>
      <c r="N58" s="18"/>
      <c r="O58" s="18"/>
      <c r="P58" s="18"/>
      <c r="Q58" s="18"/>
      <c r="R58" s="18"/>
      <c r="S58" s="18"/>
      <c r="T58" s="18"/>
      <c r="U58" s="18"/>
      <c r="V58" s="18"/>
      <c r="W58" s="18"/>
      <c r="X58" s="18"/>
      <c r="Y58" s="18"/>
      <c r="Z58" s="18"/>
      <c r="AA58" s="18"/>
      <c r="AB58" s="67"/>
      <c r="AC58" s="6">
        <f t="shared" si="0"/>
        <v>0</v>
      </c>
      <c r="AD58" s="13"/>
      <c r="AE58" s="13"/>
      <c r="AF58" s="13"/>
      <c r="AG58" s="13"/>
      <c r="AH58" s="13"/>
      <c r="AI58" s="13"/>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9"/>
      <c r="BW58" s="18"/>
      <c r="BX58" s="18"/>
      <c r="BY58" s="18"/>
      <c r="BZ58" s="18"/>
      <c r="CA58" s="18"/>
      <c r="CB58" s="18"/>
      <c r="CC58" s="18"/>
      <c r="CD58" s="18"/>
      <c r="CE58" s="13"/>
      <c r="CF58" s="6">
        <v>0</v>
      </c>
      <c r="CG58" s="13"/>
      <c r="CH58" s="13"/>
      <c r="CI58" s="13"/>
      <c r="CJ58" s="7">
        <v>0</v>
      </c>
      <c r="CK58" s="14"/>
      <c r="CL58" s="14"/>
      <c r="CM58" s="14"/>
      <c r="CN58" s="20"/>
      <c r="CO58" s="5"/>
      <c r="CP58" s="20"/>
      <c r="CQ58" s="5"/>
      <c r="CR58" s="20"/>
      <c r="CS58" s="5"/>
      <c r="CT58" s="5"/>
      <c r="CU58" s="5"/>
      <c r="CV58" s="5"/>
      <c r="CW58" s="5"/>
      <c r="CX58" s="5"/>
      <c r="CY58" s="5"/>
      <c r="DK58" s="56"/>
      <c r="DL58" s="38"/>
      <c r="DM58" s="39"/>
    </row>
    <row r="59" spans="1:117">
      <c r="A59" s="5"/>
      <c r="B59" s="14"/>
      <c r="C59" s="15"/>
      <c r="D59" s="16" t="s">
        <v>133</v>
      </c>
      <c r="E59" s="18"/>
      <c r="F59" s="18"/>
      <c r="G59" s="18"/>
      <c r="H59" s="18"/>
      <c r="I59" s="18"/>
      <c r="J59" s="18"/>
      <c r="K59" s="18"/>
      <c r="L59" s="18"/>
      <c r="M59" s="18"/>
      <c r="N59" s="18"/>
      <c r="O59" s="18"/>
      <c r="P59" s="18"/>
      <c r="Q59" s="18"/>
      <c r="R59" s="18"/>
      <c r="S59" s="18"/>
      <c r="T59" s="18"/>
      <c r="U59" s="18"/>
      <c r="V59" s="18"/>
      <c r="W59" s="18"/>
      <c r="X59" s="18"/>
      <c r="Y59" s="18"/>
      <c r="Z59" s="18"/>
      <c r="AA59" s="18"/>
      <c r="AB59" s="67"/>
      <c r="AC59" s="6">
        <f t="shared" si="0"/>
        <v>0</v>
      </c>
      <c r="AD59" s="13"/>
      <c r="AE59" s="13"/>
      <c r="AF59" s="13"/>
      <c r="AG59" s="13"/>
      <c r="AH59" s="13"/>
      <c r="AI59" s="13"/>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9"/>
      <c r="BW59" s="18"/>
      <c r="BX59" s="18"/>
      <c r="BY59" s="18"/>
      <c r="BZ59" s="18"/>
      <c r="CA59" s="18"/>
      <c r="CB59" s="18"/>
      <c r="CC59" s="18"/>
      <c r="CD59" s="18"/>
      <c r="CE59" s="13"/>
      <c r="CF59" s="6">
        <v>0</v>
      </c>
      <c r="CG59" s="13"/>
      <c r="CH59" s="13"/>
      <c r="CI59" s="13"/>
      <c r="CJ59" s="7">
        <v>0</v>
      </c>
      <c r="CK59" s="14"/>
      <c r="CL59" s="14"/>
      <c r="CM59" s="14"/>
      <c r="CN59" s="20"/>
      <c r="CO59" s="5"/>
      <c r="CP59" s="20"/>
      <c r="CQ59" s="5"/>
      <c r="CR59" s="20"/>
      <c r="CS59" s="5"/>
      <c r="CT59" s="5"/>
      <c r="CU59" s="5"/>
      <c r="CV59" s="5"/>
      <c r="CW59" s="5"/>
      <c r="CX59" s="5"/>
      <c r="CY59" s="5"/>
      <c r="DK59" s="56"/>
      <c r="DL59" s="38"/>
      <c r="DM59" s="39"/>
    </row>
    <row r="60" spans="1:117">
      <c r="A60" s="5"/>
      <c r="B60" s="14"/>
      <c r="C60" s="15"/>
      <c r="D60" s="16" t="s">
        <v>133</v>
      </c>
      <c r="E60" s="18"/>
      <c r="F60" s="18"/>
      <c r="G60" s="18"/>
      <c r="H60" s="18"/>
      <c r="I60" s="18"/>
      <c r="J60" s="18"/>
      <c r="K60" s="18"/>
      <c r="L60" s="18"/>
      <c r="M60" s="18"/>
      <c r="N60" s="18"/>
      <c r="O60" s="18"/>
      <c r="P60" s="18"/>
      <c r="Q60" s="18"/>
      <c r="R60" s="18"/>
      <c r="S60" s="18"/>
      <c r="T60" s="18"/>
      <c r="U60" s="18"/>
      <c r="V60" s="18"/>
      <c r="W60" s="18"/>
      <c r="X60" s="18"/>
      <c r="Y60" s="18"/>
      <c r="Z60" s="18"/>
      <c r="AA60" s="18"/>
      <c r="AB60" s="67"/>
      <c r="AC60" s="6">
        <f t="shared" si="0"/>
        <v>0</v>
      </c>
      <c r="AD60" s="13"/>
      <c r="AE60" s="13"/>
      <c r="AF60" s="13"/>
      <c r="AG60" s="13"/>
      <c r="AH60" s="13"/>
      <c r="AI60" s="13"/>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9"/>
      <c r="BW60" s="18"/>
      <c r="BX60" s="18"/>
      <c r="BY60" s="18"/>
      <c r="BZ60" s="18"/>
      <c r="CA60" s="18"/>
      <c r="CB60" s="18"/>
      <c r="CC60" s="18"/>
      <c r="CD60" s="18"/>
      <c r="CE60" s="13"/>
      <c r="CF60" s="6">
        <v>0</v>
      </c>
      <c r="CG60" s="13"/>
      <c r="CH60" s="13"/>
      <c r="CI60" s="13"/>
      <c r="CJ60" s="7">
        <v>0</v>
      </c>
      <c r="CK60" s="14"/>
      <c r="CL60" s="14"/>
      <c r="CM60" s="14"/>
      <c r="CN60" s="20"/>
      <c r="CO60" s="5"/>
      <c r="CP60" s="20"/>
      <c r="CQ60" s="5"/>
      <c r="CR60" s="20"/>
      <c r="CS60" s="5"/>
      <c r="CT60" s="5"/>
      <c r="CU60" s="5"/>
      <c r="CV60" s="5"/>
      <c r="CW60" s="5"/>
      <c r="CX60" s="5"/>
      <c r="CY60" s="5"/>
      <c r="DK60" s="36"/>
      <c r="DL60" s="57"/>
      <c r="DM60" s="58"/>
    </row>
    <row r="61" spans="1:117">
      <c r="A61" s="5"/>
      <c r="B61" s="14"/>
      <c r="C61" s="15"/>
      <c r="D61" s="16" t="s">
        <v>133</v>
      </c>
      <c r="E61" s="18"/>
      <c r="F61" s="18"/>
      <c r="G61" s="18"/>
      <c r="H61" s="18"/>
      <c r="I61" s="18"/>
      <c r="J61" s="18"/>
      <c r="K61" s="18"/>
      <c r="L61" s="18"/>
      <c r="M61" s="18"/>
      <c r="N61" s="18"/>
      <c r="O61" s="18"/>
      <c r="P61" s="18"/>
      <c r="Q61" s="18"/>
      <c r="R61" s="18"/>
      <c r="S61" s="18"/>
      <c r="T61" s="18"/>
      <c r="U61" s="18"/>
      <c r="V61" s="18"/>
      <c r="W61" s="18"/>
      <c r="X61" s="18"/>
      <c r="Y61" s="18"/>
      <c r="Z61" s="18"/>
      <c r="AA61" s="18"/>
      <c r="AB61" s="67"/>
      <c r="AC61" s="6">
        <f t="shared" si="0"/>
        <v>0</v>
      </c>
      <c r="AD61" s="13"/>
      <c r="AE61" s="13"/>
      <c r="AF61" s="13"/>
      <c r="AG61" s="13"/>
      <c r="AH61" s="13"/>
      <c r="AI61" s="13"/>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9"/>
      <c r="BW61" s="18"/>
      <c r="BX61" s="18"/>
      <c r="BY61" s="18"/>
      <c r="BZ61" s="18"/>
      <c r="CA61" s="18"/>
      <c r="CB61" s="18"/>
      <c r="CC61" s="18"/>
      <c r="CD61" s="18"/>
      <c r="CE61" s="13"/>
      <c r="CF61" s="6">
        <v>0</v>
      </c>
      <c r="CG61" s="13"/>
      <c r="CH61" s="13"/>
      <c r="CI61" s="13"/>
      <c r="CJ61" s="7">
        <v>0</v>
      </c>
      <c r="CK61" s="14"/>
      <c r="CL61" s="14"/>
      <c r="CM61" s="14"/>
      <c r="CN61" s="20"/>
      <c r="CO61" s="5"/>
      <c r="CP61" s="20"/>
      <c r="CQ61" s="5"/>
      <c r="CR61" s="20"/>
      <c r="CS61" s="5"/>
      <c r="CT61" s="5"/>
      <c r="CU61" s="5"/>
      <c r="CV61" s="5"/>
      <c r="CW61" s="5"/>
      <c r="CX61" s="5"/>
      <c r="CY61" s="5"/>
      <c r="DK61" s="36"/>
      <c r="DL61" s="57"/>
      <c r="DM61" s="58"/>
    </row>
    <row r="62" spans="1:117">
      <c r="A62" s="5"/>
      <c r="B62" s="14"/>
      <c r="C62" s="15"/>
      <c r="D62" s="16" t="s">
        <v>133</v>
      </c>
      <c r="E62" s="18"/>
      <c r="F62" s="18"/>
      <c r="G62" s="18"/>
      <c r="H62" s="18"/>
      <c r="I62" s="18"/>
      <c r="J62" s="18"/>
      <c r="K62" s="18"/>
      <c r="L62" s="18"/>
      <c r="M62" s="18"/>
      <c r="N62" s="18"/>
      <c r="O62" s="18"/>
      <c r="P62" s="18"/>
      <c r="Q62" s="18"/>
      <c r="R62" s="18"/>
      <c r="S62" s="18"/>
      <c r="T62" s="18"/>
      <c r="U62" s="18"/>
      <c r="V62" s="18"/>
      <c r="W62" s="18"/>
      <c r="X62" s="18"/>
      <c r="Y62" s="18"/>
      <c r="Z62" s="18"/>
      <c r="AA62" s="18"/>
      <c r="AB62" s="67"/>
      <c r="AC62" s="6">
        <f t="shared" si="0"/>
        <v>0</v>
      </c>
      <c r="AD62" s="13"/>
      <c r="AE62" s="13"/>
      <c r="AF62" s="13"/>
      <c r="AG62" s="13"/>
      <c r="AH62" s="13"/>
      <c r="AI62" s="13"/>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9"/>
      <c r="BW62" s="18"/>
      <c r="BX62" s="18"/>
      <c r="BY62" s="18"/>
      <c r="BZ62" s="18"/>
      <c r="CA62" s="18"/>
      <c r="CB62" s="18"/>
      <c r="CC62" s="18"/>
      <c r="CD62" s="18"/>
      <c r="CE62" s="13"/>
      <c r="CF62" s="6">
        <v>0</v>
      </c>
      <c r="CG62" s="13"/>
      <c r="CH62" s="13"/>
      <c r="CI62" s="13"/>
      <c r="CJ62" s="7">
        <v>0</v>
      </c>
      <c r="CK62" s="14"/>
      <c r="CL62" s="14"/>
      <c r="CM62" s="14"/>
      <c r="CN62" s="20"/>
      <c r="CO62" s="5"/>
      <c r="CP62" s="20"/>
      <c r="CQ62" s="5"/>
      <c r="CR62" s="20"/>
      <c r="CS62" s="5"/>
      <c r="CT62" s="5"/>
      <c r="CU62" s="5"/>
      <c r="CV62" s="5"/>
      <c r="CW62" s="5"/>
      <c r="CX62" s="5"/>
      <c r="CY62" s="5"/>
      <c r="DK62" s="36"/>
      <c r="DL62" s="57"/>
      <c r="DM62" s="58"/>
    </row>
    <row r="63" spans="1:117">
      <c r="A63" s="5"/>
      <c r="B63" s="14"/>
      <c r="C63" s="15"/>
      <c r="D63" s="16" t="s">
        <v>133</v>
      </c>
      <c r="E63" s="18"/>
      <c r="F63" s="18"/>
      <c r="G63" s="18"/>
      <c r="H63" s="18"/>
      <c r="I63" s="18"/>
      <c r="J63" s="18"/>
      <c r="K63" s="18"/>
      <c r="L63" s="18"/>
      <c r="M63" s="18"/>
      <c r="N63" s="18"/>
      <c r="O63" s="18"/>
      <c r="P63" s="18"/>
      <c r="Q63" s="18"/>
      <c r="R63" s="18"/>
      <c r="S63" s="18"/>
      <c r="T63" s="18"/>
      <c r="U63" s="18"/>
      <c r="V63" s="18"/>
      <c r="W63" s="18"/>
      <c r="X63" s="18"/>
      <c r="Y63" s="18"/>
      <c r="Z63" s="18"/>
      <c r="AA63" s="18"/>
      <c r="AB63" s="67"/>
      <c r="AC63" s="6">
        <f t="shared" si="0"/>
        <v>0</v>
      </c>
      <c r="AD63" s="13"/>
      <c r="AE63" s="13"/>
      <c r="AF63" s="13"/>
      <c r="AG63" s="13"/>
      <c r="AH63" s="13"/>
      <c r="AI63" s="13"/>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9"/>
      <c r="BW63" s="18"/>
      <c r="BX63" s="18"/>
      <c r="BY63" s="18"/>
      <c r="BZ63" s="18"/>
      <c r="CA63" s="18"/>
      <c r="CB63" s="18"/>
      <c r="CC63" s="18"/>
      <c r="CD63" s="18"/>
      <c r="CE63" s="13"/>
      <c r="CF63" s="6">
        <v>0</v>
      </c>
      <c r="CG63" s="13"/>
      <c r="CH63" s="13"/>
      <c r="CI63" s="13"/>
      <c r="CJ63" s="7">
        <v>0</v>
      </c>
      <c r="CK63" s="14"/>
      <c r="CL63" s="14"/>
      <c r="CM63" s="14"/>
      <c r="CN63" s="20"/>
      <c r="CO63" s="5"/>
      <c r="CP63" s="20"/>
      <c r="CQ63" s="5"/>
      <c r="CR63" s="20"/>
      <c r="CS63" s="5"/>
      <c r="CT63" s="5"/>
      <c r="CU63" s="5"/>
      <c r="CV63" s="5"/>
      <c r="CW63" s="5"/>
      <c r="CX63" s="5"/>
      <c r="CY63" s="5"/>
      <c r="DK63" s="36"/>
      <c r="DL63" s="57"/>
      <c r="DM63" s="58"/>
    </row>
    <row r="64" spans="1:117">
      <c r="A64" s="5"/>
      <c r="B64" s="14"/>
      <c r="C64" s="15"/>
      <c r="D64" s="16" t="s">
        <v>133</v>
      </c>
      <c r="E64" s="18"/>
      <c r="F64" s="18"/>
      <c r="G64" s="18"/>
      <c r="H64" s="18"/>
      <c r="I64" s="18"/>
      <c r="J64" s="18"/>
      <c r="K64" s="18"/>
      <c r="L64" s="18"/>
      <c r="M64" s="18"/>
      <c r="N64" s="18"/>
      <c r="O64" s="18"/>
      <c r="P64" s="18"/>
      <c r="Q64" s="18"/>
      <c r="R64" s="18"/>
      <c r="S64" s="18"/>
      <c r="T64" s="18"/>
      <c r="U64" s="18"/>
      <c r="V64" s="18"/>
      <c r="W64" s="18"/>
      <c r="X64" s="18"/>
      <c r="Y64" s="18"/>
      <c r="Z64" s="18"/>
      <c r="AA64" s="18"/>
      <c r="AB64" s="67"/>
      <c r="AC64" s="6">
        <f t="shared" si="0"/>
        <v>0</v>
      </c>
      <c r="AD64" s="13"/>
      <c r="AE64" s="13"/>
      <c r="AF64" s="13"/>
      <c r="AG64" s="13"/>
      <c r="AH64" s="13"/>
      <c r="AI64" s="13"/>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9"/>
      <c r="BW64" s="18"/>
      <c r="BX64" s="18"/>
      <c r="BY64" s="18"/>
      <c r="BZ64" s="18"/>
      <c r="CA64" s="18"/>
      <c r="CB64" s="18"/>
      <c r="CC64" s="18"/>
      <c r="CD64" s="18"/>
      <c r="CE64" s="13"/>
      <c r="CF64" s="6">
        <v>0</v>
      </c>
      <c r="CG64" s="13"/>
      <c r="CH64" s="13"/>
      <c r="CI64" s="13"/>
      <c r="CJ64" s="7">
        <v>0</v>
      </c>
      <c r="CK64" s="14"/>
      <c r="CL64" s="14"/>
      <c r="CM64" s="14"/>
      <c r="CN64" s="20"/>
      <c r="CO64" s="5"/>
      <c r="CP64" s="20"/>
      <c r="CQ64" s="5"/>
      <c r="CR64" s="20"/>
      <c r="CS64" s="5"/>
      <c r="CT64" s="5"/>
      <c r="CU64" s="5"/>
      <c r="CV64" s="5"/>
      <c r="CW64" s="5"/>
      <c r="CX64" s="5"/>
      <c r="CY64" s="5"/>
      <c r="DK64" s="36"/>
      <c r="DL64" s="57"/>
      <c r="DM64" s="58"/>
    </row>
    <row r="65" spans="1:117">
      <c r="A65" s="5"/>
      <c r="B65" s="14"/>
      <c r="C65" s="15"/>
      <c r="D65" s="16" t="s">
        <v>133</v>
      </c>
      <c r="E65" s="18"/>
      <c r="F65" s="18"/>
      <c r="G65" s="18"/>
      <c r="H65" s="18"/>
      <c r="I65" s="18"/>
      <c r="J65" s="18"/>
      <c r="K65" s="18"/>
      <c r="L65" s="18"/>
      <c r="M65" s="18"/>
      <c r="N65" s="18"/>
      <c r="O65" s="18"/>
      <c r="P65" s="18"/>
      <c r="Q65" s="18"/>
      <c r="R65" s="18"/>
      <c r="S65" s="18"/>
      <c r="T65" s="18"/>
      <c r="U65" s="18"/>
      <c r="V65" s="18"/>
      <c r="W65" s="18"/>
      <c r="X65" s="18"/>
      <c r="Y65" s="18"/>
      <c r="Z65" s="18"/>
      <c r="AA65" s="18"/>
      <c r="AB65" s="67"/>
      <c r="AC65" s="6">
        <f t="shared" si="0"/>
        <v>0</v>
      </c>
      <c r="AD65" s="13"/>
      <c r="AE65" s="13"/>
      <c r="AF65" s="13"/>
      <c r="AG65" s="13"/>
      <c r="AH65" s="13"/>
      <c r="AI65" s="13"/>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9"/>
      <c r="BW65" s="18"/>
      <c r="BX65" s="18"/>
      <c r="BY65" s="18"/>
      <c r="BZ65" s="18"/>
      <c r="CA65" s="18"/>
      <c r="CB65" s="18"/>
      <c r="CC65" s="18"/>
      <c r="CD65" s="18"/>
      <c r="CE65" s="13"/>
      <c r="CF65" s="6">
        <v>0</v>
      </c>
      <c r="CG65" s="13"/>
      <c r="CH65" s="13"/>
      <c r="CI65" s="13"/>
      <c r="CJ65" s="7">
        <v>0</v>
      </c>
      <c r="CK65" s="14"/>
      <c r="CL65" s="14"/>
      <c r="CM65" s="14"/>
      <c r="CN65" s="20"/>
      <c r="CO65" s="5"/>
      <c r="CP65" s="20"/>
      <c r="CQ65" s="5"/>
      <c r="CR65" s="20"/>
      <c r="CS65" s="5"/>
      <c r="CT65" s="5"/>
      <c r="CU65" s="5"/>
      <c r="CV65" s="5"/>
      <c r="CW65" s="5"/>
      <c r="CX65" s="5"/>
      <c r="CY65" s="5"/>
      <c r="DK65" s="36"/>
      <c r="DL65" s="57"/>
      <c r="DM65" s="58"/>
    </row>
    <row r="66" spans="1:117">
      <c r="A66" s="5"/>
      <c r="B66" s="14"/>
      <c r="C66" s="15"/>
      <c r="D66" s="16" t="s">
        <v>133</v>
      </c>
      <c r="E66" s="18"/>
      <c r="F66" s="18"/>
      <c r="G66" s="18"/>
      <c r="H66" s="18"/>
      <c r="I66" s="18"/>
      <c r="J66" s="18"/>
      <c r="K66" s="18"/>
      <c r="L66" s="18"/>
      <c r="M66" s="18"/>
      <c r="N66" s="18"/>
      <c r="O66" s="18"/>
      <c r="P66" s="18"/>
      <c r="Q66" s="18"/>
      <c r="R66" s="18"/>
      <c r="S66" s="18"/>
      <c r="T66" s="18"/>
      <c r="U66" s="18"/>
      <c r="V66" s="18"/>
      <c r="W66" s="18"/>
      <c r="X66" s="18"/>
      <c r="Y66" s="18"/>
      <c r="Z66" s="18"/>
      <c r="AA66" s="18"/>
      <c r="AB66" s="67"/>
      <c r="AC66" s="6">
        <f t="shared" si="0"/>
        <v>0</v>
      </c>
      <c r="AD66" s="13"/>
      <c r="AE66" s="13"/>
      <c r="AF66" s="13"/>
      <c r="AG66" s="13"/>
      <c r="AH66" s="13"/>
      <c r="AI66" s="13"/>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9"/>
      <c r="BW66" s="18"/>
      <c r="BX66" s="18"/>
      <c r="BY66" s="18"/>
      <c r="BZ66" s="18"/>
      <c r="CA66" s="18"/>
      <c r="CB66" s="18"/>
      <c r="CC66" s="18"/>
      <c r="CD66" s="18"/>
      <c r="CE66" s="13"/>
      <c r="CF66" s="6">
        <v>0</v>
      </c>
      <c r="CG66" s="13"/>
      <c r="CH66" s="13"/>
      <c r="CI66" s="13"/>
      <c r="CJ66" s="7">
        <v>0</v>
      </c>
      <c r="CK66" s="14"/>
      <c r="CL66" s="14"/>
      <c r="CM66" s="14"/>
      <c r="CN66" s="20"/>
      <c r="CO66" s="5"/>
      <c r="CP66" s="20"/>
      <c r="CQ66" s="5"/>
      <c r="CR66" s="20"/>
      <c r="CS66" s="5"/>
      <c r="CT66" s="5"/>
      <c r="CU66" s="5"/>
      <c r="CV66" s="5"/>
      <c r="CW66" s="5"/>
      <c r="CX66" s="5"/>
      <c r="CY66" s="5"/>
      <c r="DK66" s="59"/>
      <c r="DL66" s="60"/>
      <c r="DM66" s="58"/>
    </row>
    <row r="67" spans="1:117">
      <c r="A67" s="5"/>
      <c r="B67" s="14"/>
      <c r="C67" s="15"/>
      <c r="D67" s="16" t="s">
        <v>133</v>
      </c>
      <c r="E67" s="18"/>
      <c r="F67" s="18"/>
      <c r="G67" s="18"/>
      <c r="H67" s="18"/>
      <c r="I67" s="18"/>
      <c r="J67" s="18"/>
      <c r="K67" s="18"/>
      <c r="L67" s="18"/>
      <c r="M67" s="18"/>
      <c r="N67" s="18"/>
      <c r="O67" s="18"/>
      <c r="P67" s="18"/>
      <c r="Q67" s="18"/>
      <c r="R67" s="18"/>
      <c r="S67" s="18"/>
      <c r="T67" s="18"/>
      <c r="U67" s="18"/>
      <c r="V67" s="18"/>
      <c r="W67" s="18"/>
      <c r="X67" s="18"/>
      <c r="Y67" s="18"/>
      <c r="Z67" s="18"/>
      <c r="AA67" s="18"/>
      <c r="AB67" s="67"/>
      <c r="AC67" s="6">
        <f t="shared" si="0"/>
        <v>0</v>
      </c>
      <c r="AD67" s="13"/>
      <c r="AE67" s="13"/>
      <c r="AF67" s="13"/>
      <c r="AG67" s="13"/>
      <c r="AH67" s="13"/>
      <c r="AI67" s="13"/>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9"/>
      <c r="BW67" s="18"/>
      <c r="BX67" s="18"/>
      <c r="BY67" s="18"/>
      <c r="BZ67" s="18"/>
      <c r="CA67" s="18"/>
      <c r="CB67" s="18"/>
      <c r="CC67" s="18"/>
      <c r="CD67" s="18"/>
      <c r="CE67" s="13"/>
      <c r="CF67" s="6">
        <v>0</v>
      </c>
      <c r="CG67" s="13"/>
      <c r="CH67" s="13"/>
      <c r="CI67" s="13"/>
      <c r="CJ67" s="7">
        <v>0</v>
      </c>
      <c r="CK67" s="14"/>
      <c r="CL67" s="14"/>
      <c r="CM67" s="14"/>
      <c r="CN67" s="20"/>
      <c r="CO67" s="5"/>
      <c r="CP67" s="20"/>
      <c r="CQ67" s="5"/>
      <c r="CR67" s="20"/>
      <c r="CS67" s="5"/>
      <c r="CT67" s="5"/>
      <c r="CU67" s="5"/>
      <c r="CV67" s="5"/>
      <c r="CW67" s="5"/>
      <c r="CX67" s="5"/>
      <c r="CY67" s="5"/>
      <c r="DK67" s="37"/>
      <c r="DL67" s="38"/>
      <c r="DM67" s="39"/>
    </row>
    <row r="68" spans="1:117">
      <c r="A68" s="5"/>
      <c r="B68" s="14"/>
      <c r="C68" s="15"/>
      <c r="D68" s="16" t="s">
        <v>133</v>
      </c>
      <c r="E68" s="18"/>
      <c r="F68" s="18"/>
      <c r="G68" s="18"/>
      <c r="H68" s="18"/>
      <c r="I68" s="18"/>
      <c r="J68" s="18"/>
      <c r="K68" s="18"/>
      <c r="L68" s="18"/>
      <c r="M68" s="18"/>
      <c r="N68" s="18"/>
      <c r="O68" s="18"/>
      <c r="P68" s="18"/>
      <c r="Q68" s="18"/>
      <c r="R68" s="18"/>
      <c r="S68" s="18"/>
      <c r="T68" s="18"/>
      <c r="U68" s="18"/>
      <c r="V68" s="18"/>
      <c r="W68" s="18"/>
      <c r="X68" s="18"/>
      <c r="Y68" s="18"/>
      <c r="Z68" s="18"/>
      <c r="AA68" s="18"/>
      <c r="AB68" s="67"/>
      <c r="AC68" s="6">
        <f t="shared" si="0"/>
        <v>0</v>
      </c>
      <c r="AD68" s="13"/>
      <c r="AE68" s="13"/>
      <c r="AF68" s="13"/>
      <c r="AG68" s="13"/>
      <c r="AH68" s="13"/>
      <c r="AI68" s="13"/>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9"/>
      <c r="BW68" s="18"/>
      <c r="BX68" s="18"/>
      <c r="BY68" s="18"/>
      <c r="BZ68" s="18"/>
      <c r="CA68" s="18"/>
      <c r="CB68" s="18"/>
      <c r="CC68" s="18"/>
      <c r="CD68" s="18"/>
      <c r="CE68" s="13"/>
      <c r="CF68" s="6">
        <v>0</v>
      </c>
      <c r="CG68" s="13"/>
      <c r="CH68" s="13"/>
      <c r="CI68" s="13"/>
      <c r="CJ68" s="7">
        <v>0</v>
      </c>
      <c r="CK68" s="14"/>
      <c r="CL68" s="14"/>
      <c r="CM68" s="14"/>
      <c r="CN68" s="20"/>
      <c r="CO68" s="5"/>
      <c r="CP68" s="20"/>
      <c r="CQ68" s="5"/>
      <c r="CR68" s="20"/>
      <c r="CS68" s="5"/>
      <c r="CT68" s="5"/>
      <c r="CU68" s="5"/>
      <c r="CV68" s="5"/>
      <c r="CW68" s="5"/>
      <c r="CX68" s="5"/>
      <c r="CY68" s="5"/>
      <c r="DK68" s="40"/>
      <c r="DL68" s="41"/>
      <c r="DM68" s="42"/>
    </row>
    <row r="69" spans="1:117">
      <c r="A69" s="5"/>
      <c r="B69" s="14"/>
      <c r="C69" s="15"/>
      <c r="D69" s="16" t="s">
        <v>133</v>
      </c>
      <c r="E69" s="18"/>
      <c r="F69" s="18"/>
      <c r="G69" s="18"/>
      <c r="H69" s="18"/>
      <c r="I69" s="18"/>
      <c r="J69" s="18"/>
      <c r="K69" s="18"/>
      <c r="L69" s="18"/>
      <c r="M69" s="18"/>
      <c r="N69" s="18"/>
      <c r="O69" s="18"/>
      <c r="P69" s="18"/>
      <c r="Q69" s="18"/>
      <c r="R69" s="18"/>
      <c r="S69" s="18"/>
      <c r="T69" s="18"/>
      <c r="U69" s="18"/>
      <c r="V69" s="18"/>
      <c r="W69" s="18"/>
      <c r="X69" s="18"/>
      <c r="Y69" s="18"/>
      <c r="Z69" s="18"/>
      <c r="AA69" s="18"/>
      <c r="AB69" s="67"/>
      <c r="AC69" s="6">
        <f t="shared" si="0"/>
        <v>0</v>
      </c>
      <c r="AD69" s="13"/>
      <c r="AE69" s="13"/>
      <c r="AF69" s="13"/>
      <c r="AG69" s="13"/>
      <c r="AH69" s="13"/>
      <c r="AI69" s="13"/>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9"/>
      <c r="BW69" s="18"/>
      <c r="BX69" s="18"/>
      <c r="BY69" s="18"/>
      <c r="BZ69" s="18"/>
      <c r="CA69" s="18"/>
      <c r="CB69" s="18"/>
      <c r="CC69" s="18"/>
      <c r="CD69" s="18"/>
      <c r="CE69" s="13"/>
      <c r="CF69" s="6">
        <v>0</v>
      </c>
      <c r="CG69" s="13"/>
      <c r="CH69" s="13"/>
      <c r="CI69" s="13"/>
      <c r="CJ69" s="7">
        <v>0</v>
      </c>
      <c r="CK69" s="14"/>
      <c r="CL69" s="14"/>
      <c r="CM69" s="14"/>
      <c r="CN69" s="20"/>
      <c r="CO69" s="5"/>
      <c r="CP69" s="20"/>
      <c r="CQ69" s="5"/>
      <c r="CR69" s="20"/>
      <c r="CS69" s="5"/>
      <c r="CT69" s="5"/>
      <c r="CU69" s="5"/>
      <c r="CV69" s="5"/>
      <c r="CW69" s="5"/>
      <c r="CX69" s="5"/>
      <c r="CY69" s="5"/>
      <c r="DK69" s="40"/>
      <c r="DL69" s="41"/>
      <c r="DM69" s="42"/>
    </row>
    <row r="70" spans="1:117">
      <c r="A70" s="5"/>
      <c r="B70" s="14"/>
      <c r="C70" s="15"/>
      <c r="D70" s="16" t="s">
        <v>133</v>
      </c>
      <c r="E70" s="18"/>
      <c r="F70" s="18"/>
      <c r="G70" s="18"/>
      <c r="H70" s="18"/>
      <c r="I70" s="18"/>
      <c r="J70" s="18"/>
      <c r="K70" s="18"/>
      <c r="L70" s="18"/>
      <c r="M70" s="18"/>
      <c r="N70" s="18"/>
      <c r="O70" s="18"/>
      <c r="P70" s="18"/>
      <c r="Q70" s="18"/>
      <c r="R70" s="18"/>
      <c r="S70" s="18"/>
      <c r="T70" s="18"/>
      <c r="U70" s="18"/>
      <c r="V70" s="18"/>
      <c r="W70" s="18"/>
      <c r="X70" s="18"/>
      <c r="Y70" s="18"/>
      <c r="Z70" s="18"/>
      <c r="AA70" s="18"/>
      <c r="AB70" s="67"/>
      <c r="AC70" s="6">
        <f t="shared" ref="AC70:AC104" si="1">+E70+L70+T70</f>
        <v>0</v>
      </c>
      <c r="AD70" s="13"/>
      <c r="AE70" s="13"/>
      <c r="AF70" s="13"/>
      <c r="AG70" s="13"/>
      <c r="AH70" s="13"/>
      <c r="AI70" s="13"/>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9"/>
      <c r="BW70" s="18"/>
      <c r="BX70" s="18"/>
      <c r="BY70" s="18"/>
      <c r="BZ70" s="18"/>
      <c r="CA70" s="18"/>
      <c r="CB70" s="18"/>
      <c r="CC70" s="18"/>
      <c r="CD70" s="18"/>
      <c r="CE70" s="13"/>
      <c r="CF70" s="6">
        <v>0</v>
      </c>
      <c r="CG70" s="13"/>
      <c r="CH70" s="13"/>
      <c r="CI70" s="13"/>
      <c r="CJ70" s="7">
        <v>0</v>
      </c>
      <c r="CK70" s="14"/>
      <c r="CL70" s="14"/>
      <c r="CM70" s="14"/>
      <c r="CN70" s="20"/>
      <c r="CO70" s="5"/>
      <c r="CP70" s="20"/>
      <c r="CQ70" s="5"/>
      <c r="CR70" s="20"/>
      <c r="CS70" s="5"/>
      <c r="CT70" s="5"/>
      <c r="CU70" s="5"/>
      <c r="CV70" s="5"/>
      <c r="CW70" s="5"/>
      <c r="CX70" s="5"/>
      <c r="CY70" s="5"/>
      <c r="DK70" s="40"/>
      <c r="DL70" s="41"/>
      <c r="DM70" s="42"/>
    </row>
    <row r="71" spans="1:117">
      <c r="A71" s="5"/>
      <c r="B71" s="14"/>
      <c r="C71" s="15"/>
      <c r="D71" s="16" t="s">
        <v>133</v>
      </c>
      <c r="E71" s="18"/>
      <c r="F71" s="18"/>
      <c r="G71" s="18"/>
      <c r="H71" s="18"/>
      <c r="I71" s="18"/>
      <c r="J71" s="18"/>
      <c r="K71" s="18"/>
      <c r="L71" s="18"/>
      <c r="M71" s="18"/>
      <c r="N71" s="18"/>
      <c r="O71" s="18"/>
      <c r="P71" s="18"/>
      <c r="Q71" s="18"/>
      <c r="R71" s="18"/>
      <c r="S71" s="18"/>
      <c r="T71" s="18"/>
      <c r="U71" s="18"/>
      <c r="V71" s="18"/>
      <c r="W71" s="18"/>
      <c r="X71" s="18"/>
      <c r="Y71" s="18"/>
      <c r="Z71" s="18"/>
      <c r="AA71" s="18"/>
      <c r="AB71" s="67"/>
      <c r="AC71" s="6">
        <f t="shared" si="1"/>
        <v>0</v>
      </c>
      <c r="AD71" s="13"/>
      <c r="AE71" s="13"/>
      <c r="AF71" s="13"/>
      <c r="AG71" s="13"/>
      <c r="AH71" s="13"/>
      <c r="AI71" s="13"/>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9"/>
      <c r="BW71" s="18"/>
      <c r="BX71" s="18"/>
      <c r="BY71" s="18"/>
      <c r="BZ71" s="18"/>
      <c r="CA71" s="18"/>
      <c r="CB71" s="18"/>
      <c r="CC71" s="18"/>
      <c r="CD71" s="18"/>
      <c r="CE71" s="13"/>
      <c r="CF71" s="6">
        <v>0</v>
      </c>
      <c r="CG71" s="13"/>
      <c r="CH71" s="13"/>
      <c r="CI71" s="13"/>
      <c r="CJ71" s="7">
        <v>0</v>
      </c>
      <c r="CK71" s="14"/>
      <c r="CL71" s="14"/>
      <c r="CM71" s="14"/>
      <c r="CN71" s="20"/>
      <c r="CO71" s="5"/>
      <c r="CP71" s="20"/>
      <c r="CQ71" s="5"/>
      <c r="CR71" s="20"/>
      <c r="CS71" s="5"/>
      <c r="CT71" s="5"/>
      <c r="CU71" s="5"/>
      <c r="CV71" s="5"/>
      <c r="CW71" s="5"/>
      <c r="CX71" s="5"/>
      <c r="CY71" s="5"/>
      <c r="DK71" s="40"/>
      <c r="DL71" s="41"/>
      <c r="DM71" s="42"/>
    </row>
    <row r="72" spans="1:117">
      <c r="A72" s="5"/>
      <c r="B72" s="14"/>
      <c r="C72" s="15"/>
      <c r="D72" s="16" t="s">
        <v>133</v>
      </c>
      <c r="E72" s="18"/>
      <c r="F72" s="18"/>
      <c r="G72" s="18"/>
      <c r="H72" s="18"/>
      <c r="I72" s="18"/>
      <c r="J72" s="18"/>
      <c r="K72" s="18"/>
      <c r="L72" s="18"/>
      <c r="M72" s="18"/>
      <c r="N72" s="18"/>
      <c r="O72" s="18"/>
      <c r="P72" s="18"/>
      <c r="Q72" s="18"/>
      <c r="R72" s="18"/>
      <c r="S72" s="18"/>
      <c r="T72" s="18"/>
      <c r="U72" s="18"/>
      <c r="V72" s="18"/>
      <c r="W72" s="18"/>
      <c r="X72" s="18"/>
      <c r="Y72" s="18"/>
      <c r="Z72" s="18"/>
      <c r="AA72" s="18"/>
      <c r="AB72" s="67"/>
      <c r="AC72" s="6">
        <f t="shared" si="1"/>
        <v>0</v>
      </c>
      <c r="AD72" s="13"/>
      <c r="AE72" s="13"/>
      <c r="AF72" s="13"/>
      <c r="AG72" s="13"/>
      <c r="AH72" s="13"/>
      <c r="AI72" s="13"/>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9"/>
      <c r="BW72" s="18"/>
      <c r="BX72" s="18"/>
      <c r="BY72" s="18"/>
      <c r="BZ72" s="18"/>
      <c r="CA72" s="18"/>
      <c r="CB72" s="18"/>
      <c r="CC72" s="18"/>
      <c r="CD72" s="18"/>
      <c r="CE72" s="13"/>
      <c r="CF72" s="6">
        <v>0</v>
      </c>
      <c r="CG72" s="13"/>
      <c r="CH72" s="13"/>
      <c r="CI72" s="13"/>
      <c r="CJ72" s="7">
        <v>0</v>
      </c>
      <c r="CK72" s="14"/>
      <c r="CL72" s="14"/>
      <c r="CM72" s="14"/>
      <c r="CN72" s="20"/>
      <c r="CO72" s="5"/>
      <c r="CP72" s="20"/>
      <c r="CQ72" s="5"/>
      <c r="CR72" s="20"/>
      <c r="CS72" s="5"/>
      <c r="CT72" s="5"/>
      <c r="CU72" s="5"/>
      <c r="CV72" s="5"/>
      <c r="CW72" s="5"/>
      <c r="CX72" s="5"/>
      <c r="CY72" s="5"/>
      <c r="DK72" s="40"/>
      <c r="DL72" s="41"/>
      <c r="DM72" s="42"/>
    </row>
    <row r="73" spans="1:117">
      <c r="A73" s="5"/>
      <c r="B73" s="14"/>
      <c r="C73" s="15"/>
      <c r="D73" s="16" t="s">
        <v>133</v>
      </c>
      <c r="E73" s="18"/>
      <c r="F73" s="18"/>
      <c r="G73" s="18"/>
      <c r="H73" s="18"/>
      <c r="I73" s="18"/>
      <c r="J73" s="18"/>
      <c r="K73" s="18"/>
      <c r="L73" s="18"/>
      <c r="M73" s="18"/>
      <c r="N73" s="18"/>
      <c r="O73" s="18"/>
      <c r="P73" s="18"/>
      <c r="Q73" s="18"/>
      <c r="R73" s="18"/>
      <c r="S73" s="18"/>
      <c r="T73" s="18"/>
      <c r="U73" s="18"/>
      <c r="V73" s="18"/>
      <c r="W73" s="18"/>
      <c r="X73" s="18"/>
      <c r="Y73" s="18"/>
      <c r="Z73" s="18"/>
      <c r="AA73" s="18"/>
      <c r="AB73" s="67"/>
      <c r="AC73" s="6">
        <f t="shared" si="1"/>
        <v>0</v>
      </c>
      <c r="AD73" s="13"/>
      <c r="AE73" s="13"/>
      <c r="AF73" s="13"/>
      <c r="AG73" s="13"/>
      <c r="AH73" s="13"/>
      <c r="AI73" s="13"/>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9"/>
      <c r="BW73" s="18"/>
      <c r="BX73" s="18"/>
      <c r="BY73" s="18"/>
      <c r="BZ73" s="18"/>
      <c r="CA73" s="18"/>
      <c r="CB73" s="18"/>
      <c r="CC73" s="18"/>
      <c r="CD73" s="18"/>
      <c r="CE73" s="13"/>
      <c r="CF73" s="6">
        <v>0</v>
      </c>
      <c r="CG73" s="13"/>
      <c r="CH73" s="13"/>
      <c r="CI73" s="13"/>
      <c r="CJ73" s="7">
        <v>0</v>
      </c>
      <c r="CK73" s="14"/>
      <c r="CL73" s="14"/>
      <c r="CM73" s="14"/>
      <c r="CN73" s="20"/>
      <c r="CO73" s="5"/>
      <c r="CP73" s="20"/>
      <c r="CQ73" s="5"/>
      <c r="CR73" s="20"/>
      <c r="CS73" s="5"/>
      <c r="CT73" s="5"/>
      <c r="CU73" s="5"/>
      <c r="CV73" s="5"/>
      <c r="CW73" s="5"/>
      <c r="CX73" s="5"/>
      <c r="CY73" s="5"/>
      <c r="DK73" s="40"/>
      <c r="DL73" s="41"/>
      <c r="DM73" s="42"/>
    </row>
    <row r="74" spans="1:117">
      <c r="A74" s="5"/>
      <c r="B74" s="14"/>
      <c r="C74" s="15"/>
      <c r="D74" s="16" t="s">
        <v>133</v>
      </c>
      <c r="E74" s="18"/>
      <c r="F74" s="18"/>
      <c r="G74" s="18"/>
      <c r="H74" s="18"/>
      <c r="I74" s="18"/>
      <c r="J74" s="18"/>
      <c r="K74" s="18"/>
      <c r="L74" s="18"/>
      <c r="M74" s="18"/>
      <c r="N74" s="18"/>
      <c r="O74" s="18"/>
      <c r="P74" s="18"/>
      <c r="Q74" s="18"/>
      <c r="R74" s="18"/>
      <c r="S74" s="18"/>
      <c r="T74" s="18"/>
      <c r="U74" s="18"/>
      <c r="V74" s="18"/>
      <c r="W74" s="18"/>
      <c r="X74" s="18"/>
      <c r="Y74" s="18"/>
      <c r="Z74" s="18"/>
      <c r="AA74" s="18"/>
      <c r="AB74" s="67"/>
      <c r="AC74" s="6">
        <f t="shared" si="1"/>
        <v>0</v>
      </c>
      <c r="AD74" s="13"/>
      <c r="AE74" s="13"/>
      <c r="AF74" s="13"/>
      <c r="AG74" s="13"/>
      <c r="AH74" s="13"/>
      <c r="AI74" s="13"/>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9"/>
      <c r="BW74" s="18"/>
      <c r="BX74" s="18"/>
      <c r="BY74" s="18"/>
      <c r="BZ74" s="18"/>
      <c r="CA74" s="18"/>
      <c r="CB74" s="18"/>
      <c r="CC74" s="18"/>
      <c r="CD74" s="18"/>
      <c r="CE74" s="13"/>
      <c r="CF74" s="6">
        <v>0</v>
      </c>
      <c r="CG74" s="13"/>
      <c r="CH74" s="13"/>
      <c r="CI74" s="13"/>
      <c r="CJ74" s="7">
        <v>0</v>
      </c>
      <c r="CK74" s="14"/>
      <c r="CL74" s="14"/>
      <c r="CM74" s="14"/>
      <c r="CN74" s="20"/>
      <c r="CO74" s="5"/>
      <c r="CP74" s="20"/>
      <c r="CQ74" s="5"/>
      <c r="CR74" s="20"/>
      <c r="CS74" s="5"/>
      <c r="CT74" s="5"/>
      <c r="CU74" s="5"/>
      <c r="CV74" s="5"/>
      <c r="CW74" s="5"/>
      <c r="CX74" s="5"/>
      <c r="CY74" s="5"/>
      <c r="DK74" s="40"/>
      <c r="DL74" s="41"/>
      <c r="DM74" s="42"/>
    </row>
    <row r="75" spans="1:117">
      <c r="A75" s="5"/>
      <c r="B75" s="14"/>
      <c r="C75" s="15"/>
      <c r="D75" s="16" t="s">
        <v>133</v>
      </c>
      <c r="E75" s="18"/>
      <c r="F75" s="18"/>
      <c r="G75" s="18"/>
      <c r="H75" s="18"/>
      <c r="I75" s="18"/>
      <c r="J75" s="18"/>
      <c r="K75" s="18"/>
      <c r="L75" s="18"/>
      <c r="M75" s="18"/>
      <c r="N75" s="18"/>
      <c r="O75" s="18"/>
      <c r="P75" s="18"/>
      <c r="Q75" s="18"/>
      <c r="R75" s="18"/>
      <c r="S75" s="18"/>
      <c r="T75" s="18"/>
      <c r="U75" s="18"/>
      <c r="V75" s="18"/>
      <c r="W75" s="18"/>
      <c r="X75" s="18"/>
      <c r="Y75" s="18"/>
      <c r="Z75" s="18"/>
      <c r="AA75" s="18"/>
      <c r="AB75" s="67"/>
      <c r="AC75" s="6">
        <f t="shared" si="1"/>
        <v>0</v>
      </c>
      <c r="AD75" s="13"/>
      <c r="AE75" s="13"/>
      <c r="AF75" s="13"/>
      <c r="AG75" s="13"/>
      <c r="AH75" s="13"/>
      <c r="AI75" s="13"/>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9"/>
      <c r="BW75" s="18"/>
      <c r="BX75" s="18"/>
      <c r="BY75" s="18"/>
      <c r="BZ75" s="18"/>
      <c r="CA75" s="18"/>
      <c r="CB75" s="18"/>
      <c r="CC75" s="18"/>
      <c r="CD75" s="18"/>
      <c r="CE75" s="13"/>
      <c r="CF75" s="6">
        <v>0</v>
      </c>
      <c r="CG75" s="13"/>
      <c r="CH75" s="13"/>
      <c r="CI75" s="13"/>
      <c r="CJ75" s="7">
        <v>0</v>
      </c>
      <c r="CK75" s="14"/>
      <c r="CL75" s="14"/>
      <c r="CM75" s="14"/>
      <c r="CN75" s="20"/>
      <c r="CO75" s="5"/>
      <c r="CP75" s="20"/>
      <c r="CQ75" s="5"/>
      <c r="CR75" s="20"/>
      <c r="CS75" s="5"/>
      <c r="CT75" s="5"/>
      <c r="CU75" s="5"/>
      <c r="CV75" s="5"/>
      <c r="CW75" s="5"/>
      <c r="CX75" s="5"/>
      <c r="CY75" s="5"/>
      <c r="DK75" s="40"/>
      <c r="DL75" s="41"/>
      <c r="DM75" s="42"/>
    </row>
    <row r="76" spans="1:117">
      <c r="A76" s="5"/>
      <c r="B76" s="14"/>
      <c r="C76" s="15"/>
      <c r="D76" s="16" t="s">
        <v>133</v>
      </c>
      <c r="E76" s="18"/>
      <c r="F76" s="18"/>
      <c r="G76" s="18"/>
      <c r="H76" s="18"/>
      <c r="I76" s="18"/>
      <c r="J76" s="18"/>
      <c r="K76" s="18"/>
      <c r="L76" s="18"/>
      <c r="M76" s="18"/>
      <c r="N76" s="18"/>
      <c r="O76" s="18"/>
      <c r="P76" s="18"/>
      <c r="Q76" s="18"/>
      <c r="R76" s="18"/>
      <c r="S76" s="18"/>
      <c r="T76" s="18"/>
      <c r="U76" s="18"/>
      <c r="V76" s="18"/>
      <c r="W76" s="18"/>
      <c r="X76" s="18"/>
      <c r="Y76" s="18"/>
      <c r="Z76" s="18"/>
      <c r="AA76" s="18"/>
      <c r="AB76" s="67"/>
      <c r="AC76" s="6">
        <f t="shared" si="1"/>
        <v>0</v>
      </c>
      <c r="AD76" s="13"/>
      <c r="AE76" s="13"/>
      <c r="AF76" s="13"/>
      <c r="AG76" s="13"/>
      <c r="AH76" s="13"/>
      <c r="AI76" s="13"/>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9"/>
      <c r="BW76" s="18"/>
      <c r="BX76" s="18"/>
      <c r="BY76" s="18"/>
      <c r="BZ76" s="18"/>
      <c r="CA76" s="18"/>
      <c r="CB76" s="18"/>
      <c r="CC76" s="18"/>
      <c r="CD76" s="18"/>
      <c r="CE76" s="13"/>
      <c r="CF76" s="6">
        <v>0</v>
      </c>
      <c r="CG76" s="13"/>
      <c r="CH76" s="13"/>
      <c r="CI76" s="13"/>
      <c r="CJ76" s="7">
        <v>0</v>
      </c>
      <c r="CK76" s="14"/>
      <c r="CL76" s="14"/>
      <c r="CM76" s="14"/>
      <c r="CN76" s="20"/>
      <c r="CO76" s="5"/>
      <c r="CP76" s="20"/>
      <c r="CQ76" s="5"/>
      <c r="CR76" s="20"/>
      <c r="CS76" s="5"/>
      <c r="CT76" s="5"/>
      <c r="CU76" s="5"/>
      <c r="CV76" s="5"/>
      <c r="CW76" s="5"/>
      <c r="CX76" s="5"/>
      <c r="CY76" s="5"/>
      <c r="DK76" s="40"/>
      <c r="DL76" s="41"/>
      <c r="DM76" s="42"/>
    </row>
    <row r="77" spans="1:117">
      <c r="A77" s="5"/>
      <c r="B77" s="14"/>
      <c r="C77" s="15"/>
      <c r="D77" s="16" t="s">
        <v>133</v>
      </c>
      <c r="E77" s="18"/>
      <c r="F77" s="18"/>
      <c r="G77" s="18"/>
      <c r="H77" s="18"/>
      <c r="I77" s="18"/>
      <c r="J77" s="18"/>
      <c r="K77" s="18"/>
      <c r="L77" s="18"/>
      <c r="M77" s="18"/>
      <c r="N77" s="18"/>
      <c r="O77" s="18"/>
      <c r="P77" s="18"/>
      <c r="Q77" s="18"/>
      <c r="R77" s="18"/>
      <c r="S77" s="18"/>
      <c r="T77" s="18"/>
      <c r="U77" s="18"/>
      <c r="V77" s="18"/>
      <c r="W77" s="18"/>
      <c r="X77" s="18"/>
      <c r="Y77" s="18"/>
      <c r="Z77" s="18"/>
      <c r="AA77" s="18"/>
      <c r="AB77" s="67"/>
      <c r="AC77" s="6">
        <f t="shared" si="1"/>
        <v>0</v>
      </c>
      <c r="AD77" s="13"/>
      <c r="AE77" s="13"/>
      <c r="AF77" s="13"/>
      <c r="AG77" s="13"/>
      <c r="AH77" s="13"/>
      <c r="AI77" s="13"/>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9"/>
      <c r="BW77" s="18"/>
      <c r="BX77" s="18"/>
      <c r="BY77" s="18"/>
      <c r="BZ77" s="18"/>
      <c r="CA77" s="18"/>
      <c r="CB77" s="18"/>
      <c r="CC77" s="18"/>
      <c r="CD77" s="18"/>
      <c r="CE77" s="13"/>
      <c r="CF77" s="6">
        <v>0</v>
      </c>
      <c r="CG77" s="13"/>
      <c r="CH77" s="13"/>
      <c r="CI77" s="13"/>
      <c r="CJ77" s="7">
        <v>0</v>
      </c>
      <c r="CK77" s="14"/>
      <c r="CL77" s="14"/>
      <c r="CM77" s="14"/>
      <c r="CN77" s="20"/>
      <c r="CO77" s="5"/>
      <c r="CP77" s="20"/>
      <c r="CQ77" s="5"/>
      <c r="CR77" s="20"/>
      <c r="CS77" s="5"/>
      <c r="CT77" s="5"/>
      <c r="CU77" s="5"/>
      <c r="CV77" s="5"/>
      <c r="CW77" s="5"/>
      <c r="CX77" s="5"/>
      <c r="CY77" s="5"/>
      <c r="DK77" s="40"/>
      <c r="DL77" s="41"/>
      <c r="DM77" s="42"/>
    </row>
    <row r="78" spans="1:117">
      <c r="A78" s="5"/>
      <c r="B78" s="14"/>
      <c r="C78" s="15"/>
      <c r="D78" s="16" t="s">
        <v>133</v>
      </c>
      <c r="E78" s="18"/>
      <c r="F78" s="18"/>
      <c r="G78" s="18"/>
      <c r="H78" s="18"/>
      <c r="I78" s="18"/>
      <c r="J78" s="18"/>
      <c r="K78" s="18"/>
      <c r="L78" s="18"/>
      <c r="M78" s="18"/>
      <c r="N78" s="18"/>
      <c r="O78" s="18"/>
      <c r="P78" s="18"/>
      <c r="Q78" s="18"/>
      <c r="R78" s="18"/>
      <c r="S78" s="18"/>
      <c r="T78" s="18"/>
      <c r="U78" s="18"/>
      <c r="V78" s="18"/>
      <c r="W78" s="18"/>
      <c r="X78" s="18"/>
      <c r="Y78" s="18"/>
      <c r="Z78" s="18"/>
      <c r="AA78" s="18"/>
      <c r="AB78" s="67"/>
      <c r="AC78" s="6">
        <f t="shared" si="1"/>
        <v>0</v>
      </c>
      <c r="AD78" s="13"/>
      <c r="AE78" s="13"/>
      <c r="AF78" s="13"/>
      <c r="AG78" s="13"/>
      <c r="AH78" s="13"/>
      <c r="AI78" s="13"/>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9"/>
      <c r="BW78" s="18"/>
      <c r="BX78" s="18"/>
      <c r="BY78" s="18"/>
      <c r="BZ78" s="18"/>
      <c r="CA78" s="18"/>
      <c r="CB78" s="18"/>
      <c r="CC78" s="18"/>
      <c r="CD78" s="18"/>
      <c r="CE78" s="13"/>
      <c r="CF78" s="6">
        <v>0</v>
      </c>
      <c r="CG78" s="13"/>
      <c r="CH78" s="13"/>
      <c r="CI78" s="13"/>
      <c r="CJ78" s="7">
        <v>0</v>
      </c>
      <c r="CK78" s="14"/>
      <c r="CL78" s="14"/>
      <c r="CM78" s="14"/>
      <c r="CN78" s="20"/>
      <c r="CO78" s="5"/>
      <c r="CP78" s="20"/>
      <c r="CQ78" s="5"/>
      <c r="CR78" s="20"/>
      <c r="CS78" s="5"/>
      <c r="CT78" s="5"/>
      <c r="CU78" s="5"/>
      <c r="CV78" s="5"/>
      <c r="CW78" s="5"/>
      <c r="CX78" s="5"/>
      <c r="CY78" s="5"/>
      <c r="DK78" s="40"/>
      <c r="DL78" s="41"/>
      <c r="DM78" s="42"/>
    </row>
    <row r="79" spans="1:117">
      <c r="A79" s="5"/>
      <c r="B79" s="14"/>
      <c r="C79" s="15"/>
      <c r="D79" s="16" t="s">
        <v>133</v>
      </c>
      <c r="E79" s="18"/>
      <c r="F79" s="18"/>
      <c r="G79" s="18"/>
      <c r="H79" s="18"/>
      <c r="I79" s="18"/>
      <c r="J79" s="18"/>
      <c r="K79" s="18"/>
      <c r="L79" s="18"/>
      <c r="M79" s="18"/>
      <c r="N79" s="18"/>
      <c r="O79" s="18"/>
      <c r="P79" s="18"/>
      <c r="Q79" s="18"/>
      <c r="R79" s="18"/>
      <c r="S79" s="18"/>
      <c r="T79" s="18"/>
      <c r="U79" s="18"/>
      <c r="V79" s="18"/>
      <c r="W79" s="18"/>
      <c r="X79" s="18"/>
      <c r="Y79" s="18"/>
      <c r="Z79" s="18"/>
      <c r="AA79" s="18"/>
      <c r="AB79" s="67"/>
      <c r="AC79" s="6">
        <f t="shared" si="1"/>
        <v>0</v>
      </c>
      <c r="AD79" s="13"/>
      <c r="AE79" s="13"/>
      <c r="AF79" s="13"/>
      <c r="AG79" s="13"/>
      <c r="AH79" s="13"/>
      <c r="AI79" s="13"/>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9"/>
      <c r="BW79" s="18"/>
      <c r="BX79" s="18"/>
      <c r="BY79" s="18"/>
      <c r="BZ79" s="18"/>
      <c r="CA79" s="18"/>
      <c r="CB79" s="18"/>
      <c r="CC79" s="18"/>
      <c r="CD79" s="18"/>
      <c r="CE79" s="13"/>
      <c r="CF79" s="6">
        <v>0</v>
      </c>
      <c r="CG79" s="13"/>
      <c r="CH79" s="13"/>
      <c r="CI79" s="13"/>
      <c r="CJ79" s="7">
        <v>0</v>
      </c>
      <c r="CK79" s="14"/>
      <c r="CL79" s="14"/>
      <c r="CM79" s="14"/>
      <c r="CN79" s="20"/>
      <c r="CO79" s="5"/>
      <c r="CP79" s="20"/>
      <c r="CQ79" s="5"/>
      <c r="CR79" s="20"/>
      <c r="CS79" s="5"/>
      <c r="CT79" s="5"/>
      <c r="CU79" s="5"/>
      <c r="CV79" s="5"/>
      <c r="CW79" s="5"/>
      <c r="CX79" s="5"/>
      <c r="CY79" s="5"/>
      <c r="DK79" s="40"/>
      <c r="DL79" s="41"/>
      <c r="DM79" s="42"/>
    </row>
    <row r="80" spans="1:117">
      <c r="A80" s="5"/>
      <c r="B80" s="14"/>
      <c r="C80" s="15"/>
      <c r="D80" s="16" t="s">
        <v>133</v>
      </c>
      <c r="E80" s="18"/>
      <c r="F80" s="18"/>
      <c r="G80" s="18"/>
      <c r="H80" s="18"/>
      <c r="I80" s="18"/>
      <c r="J80" s="18"/>
      <c r="K80" s="18"/>
      <c r="L80" s="18"/>
      <c r="M80" s="18"/>
      <c r="N80" s="18"/>
      <c r="O80" s="18"/>
      <c r="P80" s="18"/>
      <c r="Q80" s="18"/>
      <c r="R80" s="18"/>
      <c r="S80" s="18"/>
      <c r="T80" s="18"/>
      <c r="U80" s="18"/>
      <c r="V80" s="18"/>
      <c r="W80" s="18"/>
      <c r="X80" s="18"/>
      <c r="Y80" s="18"/>
      <c r="Z80" s="18"/>
      <c r="AA80" s="18"/>
      <c r="AB80" s="67"/>
      <c r="AC80" s="6">
        <f t="shared" si="1"/>
        <v>0</v>
      </c>
      <c r="AD80" s="13"/>
      <c r="AE80" s="13"/>
      <c r="AF80" s="13"/>
      <c r="AG80" s="13"/>
      <c r="AH80" s="13"/>
      <c r="AI80" s="13"/>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9"/>
      <c r="BW80" s="18"/>
      <c r="BX80" s="18"/>
      <c r="BY80" s="18"/>
      <c r="BZ80" s="18"/>
      <c r="CA80" s="18"/>
      <c r="CB80" s="18"/>
      <c r="CC80" s="18"/>
      <c r="CD80" s="18"/>
      <c r="CE80" s="13"/>
      <c r="CF80" s="6">
        <v>0</v>
      </c>
      <c r="CG80" s="13"/>
      <c r="CH80" s="13"/>
      <c r="CI80" s="13"/>
      <c r="CJ80" s="7">
        <v>0</v>
      </c>
      <c r="CK80" s="14"/>
      <c r="CL80" s="14"/>
      <c r="CM80" s="14"/>
      <c r="CN80" s="20"/>
      <c r="CO80" s="5"/>
      <c r="CP80" s="20"/>
      <c r="CQ80" s="5"/>
      <c r="CR80" s="20"/>
      <c r="CS80" s="5"/>
      <c r="CT80" s="5"/>
      <c r="CU80" s="5"/>
      <c r="CV80" s="5"/>
      <c r="CW80" s="5"/>
      <c r="CX80" s="5"/>
      <c r="CY80" s="5"/>
      <c r="DK80" s="40"/>
      <c r="DL80" s="41"/>
      <c r="DM80" s="42"/>
    </row>
    <row r="81" spans="1:117" ht="14.25" thickBot="1">
      <c r="A81" s="5"/>
      <c r="B81" s="14"/>
      <c r="C81" s="15"/>
      <c r="D81" s="16" t="s">
        <v>133</v>
      </c>
      <c r="E81" s="18"/>
      <c r="F81" s="18"/>
      <c r="G81" s="18"/>
      <c r="H81" s="18"/>
      <c r="I81" s="18"/>
      <c r="J81" s="18"/>
      <c r="K81" s="18"/>
      <c r="L81" s="18"/>
      <c r="M81" s="18"/>
      <c r="N81" s="18"/>
      <c r="O81" s="18"/>
      <c r="P81" s="18"/>
      <c r="Q81" s="18"/>
      <c r="R81" s="18"/>
      <c r="S81" s="18"/>
      <c r="T81" s="18"/>
      <c r="U81" s="18"/>
      <c r="V81" s="18"/>
      <c r="W81" s="18"/>
      <c r="X81" s="18"/>
      <c r="Y81" s="18"/>
      <c r="Z81" s="18"/>
      <c r="AA81" s="18"/>
      <c r="AB81" s="67"/>
      <c r="AC81" s="6">
        <f t="shared" si="1"/>
        <v>0</v>
      </c>
      <c r="AD81" s="13"/>
      <c r="AE81" s="13"/>
      <c r="AF81" s="13"/>
      <c r="AG81" s="13"/>
      <c r="AH81" s="13"/>
      <c r="AI81" s="13"/>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9"/>
      <c r="BW81" s="18"/>
      <c r="BX81" s="18"/>
      <c r="BY81" s="18"/>
      <c r="BZ81" s="18"/>
      <c r="CA81" s="18"/>
      <c r="CB81" s="18"/>
      <c r="CC81" s="18"/>
      <c r="CD81" s="18"/>
      <c r="CE81" s="13"/>
      <c r="CF81" s="6">
        <v>0</v>
      </c>
      <c r="CG81" s="13"/>
      <c r="CH81" s="13"/>
      <c r="CI81" s="13"/>
      <c r="CJ81" s="7">
        <v>0</v>
      </c>
      <c r="CK81" s="14"/>
      <c r="CL81" s="14"/>
      <c r="CM81" s="14"/>
      <c r="CN81" s="20"/>
      <c r="CO81" s="5"/>
      <c r="CP81" s="20"/>
      <c r="CQ81" s="5"/>
      <c r="CR81" s="20"/>
      <c r="CS81" s="5"/>
      <c r="CT81" s="5"/>
      <c r="CU81" s="5"/>
      <c r="CV81" s="5"/>
      <c r="CW81" s="5"/>
      <c r="CX81" s="5"/>
      <c r="CY81" s="5"/>
      <c r="DK81" s="61"/>
      <c r="DL81" s="62"/>
      <c r="DM81" s="63"/>
    </row>
    <row r="82" spans="1:117" ht="14.25" thickTop="1">
      <c r="A82" s="5"/>
      <c r="B82" s="14"/>
      <c r="C82" s="15"/>
      <c r="D82" s="16" t="s">
        <v>133</v>
      </c>
      <c r="E82" s="18"/>
      <c r="F82" s="18"/>
      <c r="G82" s="18"/>
      <c r="H82" s="18"/>
      <c r="I82" s="18"/>
      <c r="J82" s="18"/>
      <c r="K82" s="18"/>
      <c r="L82" s="18"/>
      <c r="M82" s="18"/>
      <c r="N82" s="18"/>
      <c r="O82" s="18"/>
      <c r="P82" s="18"/>
      <c r="Q82" s="18"/>
      <c r="R82" s="18"/>
      <c r="S82" s="18"/>
      <c r="T82" s="18"/>
      <c r="U82" s="18"/>
      <c r="V82" s="18"/>
      <c r="W82" s="18"/>
      <c r="X82" s="18"/>
      <c r="Y82" s="18"/>
      <c r="Z82" s="18"/>
      <c r="AA82" s="18"/>
      <c r="AB82" s="67"/>
      <c r="AC82" s="6">
        <f t="shared" si="1"/>
        <v>0</v>
      </c>
      <c r="AD82" s="13"/>
      <c r="AE82" s="13"/>
      <c r="AF82" s="13"/>
      <c r="AG82" s="13"/>
      <c r="AH82" s="13"/>
      <c r="AI82" s="13"/>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9"/>
      <c r="BW82" s="18"/>
      <c r="BX82" s="18"/>
      <c r="BY82" s="18"/>
      <c r="BZ82" s="18"/>
      <c r="CA82" s="18"/>
      <c r="CB82" s="18"/>
      <c r="CC82" s="18"/>
      <c r="CD82" s="18"/>
      <c r="CE82" s="13"/>
      <c r="CF82" s="6">
        <v>0</v>
      </c>
      <c r="CG82" s="13"/>
      <c r="CH82" s="13"/>
      <c r="CI82" s="13"/>
      <c r="CJ82" s="7">
        <v>0</v>
      </c>
      <c r="CK82" s="14"/>
      <c r="CL82" s="14"/>
      <c r="CM82" s="14"/>
      <c r="CN82" s="20"/>
      <c r="CO82" s="5"/>
      <c r="CP82" s="20"/>
      <c r="CQ82" s="5"/>
      <c r="CR82" s="20"/>
      <c r="CS82" s="5"/>
      <c r="CT82" s="5"/>
      <c r="CU82" s="5"/>
      <c r="CV82" s="5"/>
      <c r="CW82" s="5"/>
      <c r="CX82" s="5"/>
      <c r="CY82" s="5"/>
    </row>
    <row r="83" spans="1:117">
      <c r="A83" s="5"/>
      <c r="B83" s="14"/>
      <c r="C83" s="15"/>
      <c r="D83" s="16" t="s">
        <v>133</v>
      </c>
      <c r="E83" s="18"/>
      <c r="F83" s="18"/>
      <c r="G83" s="18"/>
      <c r="H83" s="18"/>
      <c r="I83" s="18"/>
      <c r="J83" s="18"/>
      <c r="K83" s="18"/>
      <c r="L83" s="18"/>
      <c r="M83" s="18"/>
      <c r="N83" s="18"/>
      <c r="O83" s="18"/>
      <c r="P83" s="18"/>
      <c r="Q83" s="18"/>
      <c r="R83" s="18"/>
      <c r="S83" s="18"/>
      <c r="T83" s="18"/>
      <c r="U83" s="18"/>
      <c r="V83" s="18"/>
      <c r="W83" s="18"/>
      <c r="X83" s="18"/>
      <c r="Y83" s="18"/>
      <c r="Z83" s="18"/>
      <c r="AA83" s="18"/>
      <c r="AB83" s="67"/>
      <c r="AC83" s="6">
        <f t="shared" si="1"/>
        <v>0</v>
      </c>
      <c r="AD83" s="13"/>
      <c r="AE83" s="13"/>
      <c r="AF83" s="13"/>
      <c r="AG83" s="13"/>
      <c r="AH83" s="13"/>
      <c r="AI83" s="13"/>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9"/>
      <c r="BW83" s="18"/>
      <c r="BX83" s="18"/>
      <c r="BY83" s="18"/>
      <c r="BZ83" s="18"/>
      <c r="CA83" s="18"/>
      <c r="CB83" s="18"/>
      <c r="CC83" s="18"/>
      <c r="CD83" s="18"/>
      <c r="CE83" s="13"/>
      <c r="CF83" s="6">
        <v>0</v>
      </c>
      <c r="CG83" s="13"/>
      <c r="CH83" s="13"/>
      <c r="CI83" s="13"/>
      <c r="CJ83" s="7">
        <v>0</v>
      </c>
      <c r="CK83" s="14"/>
      <c r="CL83" s="14"/>
      <c r="CM83" s="14"/>
      <c r="CN83" s="20"/>
      <c r="CO83" s="5"/>
      <c r="CP83" s="20"/>
      <c r="CQ83" s="5"/>
      <c r="CR83" s="20"/>
      <c r="CS83" s="5"/>
      <c r="CT83" s="5"/>
      <c r="CU83" s="5"/>
      <c r="CV83" s="5"/>
      <c r="CW83" s="5"/>
      <c r="CX83" s="5"/>
      <c r="CY83" s="5"/>
    </row>
    <row r="84" spans="1:117">
      <c r="A84" s="5"/>
      <c r="B84" s="14"/>
      <c r="C84" s="15"/>
      <c r="D84" s="16" t="s">
        <v>133</v>
      </c>
      <c r="E84" s="18"/>
      <c r="F84" s="18"/>
      <c r="G84" s="18"/>
      <c r="H84" s="18"/>
      <c r="I84" s="18"/>
      <c r="J84" s="18"/>
      <c r="K84" s="18"/>
      <c r="L84" s="18"/>
      <c r="M84" s="18"/>
      <c r="N84" s="18"/>
      <c r="O84" s="18"/>
      <c r="P84" s="18"/>
      <c r="Q84" s="18"/>
      <c r="R84" s="18"/>
      <c r="S84" s="18"/>
      <c r="T84" s="18"/>
      <c r="U84" s="18"/>
      <c r="V84" s="18"/>
      <c r="W84" s="18"/>
      <c r="X84" s="18"/>
      <c r="Y84" s="18"/>
      <c r="Z84" s="18"/>
      <c r="AA84" s="18"/>
      <c r="AB84" s="67"/>
      <c r="AC84" s="6">
        <f t="shared" si="1"/>
        <v>0</v>
      </c>
      <c r="AD84" s="13"/>
      <c r="AE84" s="13"/>
      <c r="AF84" s="13"/>
      <c r="AG84" s="13"/>
      <c r="AH84" s="13"/>
      <c r="AI84" s="13"/>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9"/>
      <c r="BW84" s="18"/>
      <c r="BX84" s="18"/>
      <c r="BY84" s="18"/>
      <c r="BZ84" s="18"/>
      <c r="CA84" s="18"/>
      <c r="CB84" s="18"/>
      <c r="CC84" s="18"/>
      <c r="CD84" s="18"/>
      <c r="CE84" s="13"/>
      <c r="CF84" s="6">
        <v>0</v>
      </c>
      <c r="CG84" s="13"/>
      <c r="CH84" s="13"/>
      <c r="CI84" s="13"/>
      <c r="CJ84" s="7">
        <v>0</v>
      </c>
      <c r="CK84" s="14"/>
      <c r="CL84" s="14"/>
      <c r="CM84" s="14"/>
      <c r="CN84" s="20"/>
      <c r="CO84" s="5"/>
      <c r="CP84" s="20"/>
      <c r="CQ84" s="5"/>
      <c r="CR84" s="20"/>
      <c r="CS84" s="5"/>
      <c r="CT84" s="5"/>
      <c r="CU84" s="5"/>
      <c r="CV84" s="5"/>
      <c r="CW84" s="5"/>
      <c r="CX84" s="5"/>
      <c r="CY84" s="5"/>
    </row>
    <row r="85" spans="1:117">
      <c r="A85" s="5"/>
      <c r="B85" s="14"/>
      <c r="C85" s="15"/>
      <c r="D85" s="16" t="s">
        <v>133</v>
      </c>
      <c r="E85" s="18"/>
      <c r="F85" s="18"/>
      <c r="G85" s="18"/>
      <c r="H85" s="18"/>
      <c r="I85" s="18"/>
      <c r="J85" s="18"/>
      <c r="K85" s="18"/>
      <c r="L85" s="18"/>
      <c r="M85" s="18"/>
      <c r="N85" s="18"/>
      <c r="O85" s="18"/>
      <c r="P85" s="18"/>
      <c r="Q85" s="18"/>
      <c r="R85" s="18"/>
      <c r="S85" s="18"/>
      <c r="T85" s="18"/>
      <c r="U85" s="18"/>
      <c r="V85" s="18"/>
      <c r="W85" s="18"/>
      <c r="X85" s="18"/>
      <c r="Y85" s="18"/>
      <c r="Z85" s="18"/>
      <c r="AA85" s="18"/>
      <c r="AB85" s="67"/>
      <c r="AC85" s="6">
        <f t="shared" si="1"/>
        <v>0</v>
      </c>
      <c r="AD85" s="13"/>
      <c r="AE85" s="13"/>
      <c r="AF85" s="13"/>
      <c r="AG85" s="13"/>
      <c r="AH85" s="13"/>
      <c r="AI85" s="13"/>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9"/>
      <c r="BW85" s="18"/>
      <c r="BX85" s="18"/>
      <c r="BY85" s="18"/>
      <c r="BZ85" s="18"/>
      <c r="CA85" s="18"/>
      <c r="CB85" s="18"/>
      <c r="CC85" s="18"/>
      <c r="CD85" s="18"/>
      <c r="CE85" s="13"/>
      <c r="CF85" s="6">
        <v>0</v>
      </c>
      <c r="CG85" s="13"/>
      <c r="CH85" s="13"/>
      <c r="CI85" s="13"/>
      <c r="CJ85" s="7">
        <v>0</v>
      </c>
      <c r="CK85" s="14"/>
      <c r="CL85" s="14"/>
      <c r="CM85" s="14"/>
      <c r="CN85" s="20"/>
      <c r="CO85" s="5"/>
      <c r="CP85" s="20"/>
      <c r="CQ85" s="5"/>
      <c r="CR85" s="20"/>
      <c r="CS85" s="5"/>
      <c r="CT85" s="5"/>
      <c r="CU85" s="5"/>
      <c r="CV85" s="5"/>
      <c r="CW85" s="5"/>
      <c r="CX85" s="5"/>
      <c r="CY85" s="5"/>
    </row>
    <row r="86" spans="1:117">
      <c r="A86" s="5"/>
      <c r="B86" s="14"/>
      <c r="C86" s="15"/>
      <c r="D86" s="16" t="s">
        <v>133</v>
      </c>
      <c r="E86" s="18"/>
      <c r="F86" s="18"/>
      <c r="G86" s="18"/>
      <c r="H86" s="18"/>
      <c r="I86" s="18"/>
      <c r="J86" s="18"/>
      <c r="K86" s="18"/>
      <c r="L86" s="18"/>
      <c r="M86" s="18"/>
      <c r="N86" s="18"/>
      <c r="O86" s="18"/>
      <c r="P86" s="18"/>
      <c r="Q86" s="18"/>
      <c r="R86" s="18"/>
      <c r="S86" s="18"/>
      <c r="T86" s="18"/>
      <c r="U86" s="18"/>
      <c r="V86" s="18"/>
      <c r="W86" s="18"/>
      <c r="X86" s="18"/>
      <c r="Y86" s="18"/>
      <c r="Z86" s="18"/>
      <c r="AA86" s="18"/>
      <c r="AB86" s="67"/>
      <c r="AC86" s="6">
        <f t="shared" si="1"/>
        <v>0</v>
      </c>
      <c r="AD86" s="13"/>
      <c r="AE86" s="13"/>
      <c r="AF86" s="13"/>
      <c r="AG86" s="13"/>
      <c r="AH86" s="13"/>
      <c r="AI86" s="13"/>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9"/>
      <c r="BW86" s="18"/>
      <c r="BX86" s="18"/>
      <c r="BY86" s="18"/>
      <c r="BZ86" s="18"/>
      <c r="CA86" s="18"/>
      <c r="CB86" s="18"/>
      <c r="CC86" s="18"/>
      <c r="CD86" s="18"/>
      <c r="CE86" s="13"/>
      <c r="CF86" s="6">
        <v>0</v>
      </c>
      <c r="CG86" s="13"/>
      <c r="CH86" s="13"/>
      <c r="CI86" s="13"/>
      <c r="CJ86" s="7">
        <v>0</v>
      </c>
      <c r="CK86" s="14"/>
      <c r="CL86" s="14"/>
      <c r="CM86" s="14"/>
      <c r="CN86" s="20"/>
      <c r="CO86" s="5"/>
      <c r="CP86" s="20"/>
      <c r="CQ86" s="5"/>
      <c r="CR86" s="20"/>
      <c r="CS86" s="5"/>
      <c r="CT86" s="5"/>
      <c r="CU86" s="5"/>
      <c r="CV86" s="5"/>
      <c r="CW86" s="5"/>
      <c r="CX86" s="5"/>
      <c r="CY86" s="5"/>
    </row>
    <row r="87" spans="1:117">
      <c r="A87" s="5"/>
      <c r="B87" s="14"/>
      <c r="C87" s="15"/>
      <c r="D87" s="16" t="s">
        <v>133</v>
      </c>
      <c r="E87" s="18"/>
      <c r="F87" s="18"/>
      <c r="G87" s="18"/>
      <c r="H87" s="18"/>
      <c r="I87" s="18"/>
      <c r="J87" s="18"/>
      <c r="K87" s="18"/>
      <c r="L87" s="18"/>
      <c r="M87" s="18"/>
      <c r="N87" s="18"/>
      <c r="O87" s="18"/>
      <c r="P87" s="18"/>
      <c r="Q87" s="18"/>
      <c r="R87" s="18"/>
      <c r="S87" s="18"/>
      <c r="T87" s="18"/>
      <c r="U87" s="18"/>
      <c r="V87" s="18"/>
      <c r="W87" s="18"/>
      <c r="X87" s="18"/>
      <c r="Y87" s="18"/>
      <c r="Z87" s="18"/>
      <c r="AA87" s="18"/>
      <c r="AB87" s="67"/>
      <c r="AC87" s="6">
        <f t="shared" si="1"/>
        <v>0</v>
      </c>
      <c r="AD87" s="13"/>
      <c r="AE87" s="13"/>
      <c r="AF87" s="13"/>
      <c r="AG87" s="13"/>
      <c r="AH87" s="13"/>
      <c r="AI87" s="13"/>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9"/>
      <c r="BW87" s="18"/>
      <c r="BX87" s="18"/>
      <c r="BY87" s="18"/>
      <c r="BZ87" s="18"/>
      <c r="CA87" s="18"/>
      <c r="CB87" s="18"/>
      <c r="CC87" s="18"/>
      <c r="CD87" s="18"/>
      <c r="CE87" s="13"/>
      <c r="CF87" s="6">
        <v>0</v>
      </c>
      <c r="CG87" s="13"/>
      <c r="CH87" s="13"/>
      <c r="CI87" s="13"/>
      <c r="CJ87" s="7">
        <v>0</v>
      </c>
      <c r="CK87" s="14"/>
      <c r="CL87" s="14"/>
      <c r="CM87" s="14"/>
      <c r="CN87" s="20"/>
      <c r="CO87" s="5"/>
      <c r="CP87" s="20"/>
      <c r="CQ87" s="5"/>
      <c r="CR87" s="20"/>
      <c r="CS87" s="5"/>
      <c r="CT87" s="5"/>
      <c r="CU87" s="5"/>
      <c r="CV87" s="5"/>
      <c r="CW87" s="5"/>
      <c r="CX87" s="5"/>
      <c r="CY87" s="5"/>
    </row>
    <row r="88" spans="1:117">
      <c r="A88" s="5"/>
      <c r="B88" s="14"/>
      <c r="C88" s="15"/>
      <c r="D88" s="16" t="s">
        <v>133</v>
      </c>
      <c r="E88" s="18"/>
      <c r="F88" s="18"/>
      <c r="G88" s="18"/>
      <c r="H88" s="18"/>
      <c r="I88" s="18"/>
      <c r="J88" s="18"/>
      <c r="K88" s="18"/>
      <c r="L88" s="18"/>
      <c r="M88" s="18"/>
      <c r="N88" s="18"/>
      <c r="O88" s="18"/>
      <c r="P88" s="18"/>
      <c r="Q88" s="18"/>
      <c r="R88" s="18"/>
      <c r="S88" s="18"/>
      <c r="T88" s="18"/>
      <c r="U88" s="18"/>
      <c r="V88" s="18"/>
      <c r="W88" s="18"/>
      <c r="X88" s="18"/>
      <c r="Y88" s="18"/>
      <c r="Z88" s="18"/>
      <c r="AA88" s="18"/>
      <c r="AB88" s="67"/>
      <c r="AC88" s="6">
        <f t="shared" si="1"/>
        <v>0</v>
      </c>
      <c r="AD88" s="13"/>
      <c r="AE88" s="13"/>
      <c r="AF88" s="13"/>
      <c r="AG88" s="13"/>
      <c r="AH88" s="13"/>
      <c r="AI88" s="13"/>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9"/>
      <c r="BW88" s="18"/>
      <c r="BX88" s="18"/>
      <c r="BY88" s="18"/>
      <c r="BZ88" s="18"/>
      <c r="CA88" s="18"/>
      <c r="CB88" s="18"/>
      <c r="CC88" s="18"/>
      <c r="CD88" s="18"/>
      <c r="CE88" s="13"/>
      <c r="CF88" s="6">
        <v>0</v>
      </c>
      <c r="CG88" s="13"/>
      <c r="CH88" s="13"/>
      <c r="CI88" s="13"/>
      <c r="CJ88" s="7">
        <v>0</v>
      </c>
      <c r="CK88" s="14"/>
      <c r="CL88" s="14"/>
      <c r="CM88" s="14"/>
      <c r="CN88" s="20"/>
      <c r="CO88" s="5"/>
      <c r="CP88" s="20"/>
      <c r="CQ88" s="5"/>
      <c r="CR88" s="20"/>
      <c r="CS88" s="5"/>
      <c r="CT88" s="5"/>
      <c r="CU88" s="5"/>
      <c r="CV88" s="5"/>
      <c r="CW88" s="5"/>
      <c r="CX88" s="5"/>
      <c r="CY88" s="5"/>
    </row>
    <row r="89" spans="1:117">
      <c r="A89" s="5"/>
      <c r="B89" s="14"/>
      <c r="C89" s="15"/>
      <c r="D89" s="16" t="s">
        <v>133</v>
      </c>
      <c r="E89" s="18"/>
      <c r="F89" s="18"/>
      <c r="G89" s="18"/>
      <c r="H89" s="18"/>
      <c r="I89" s="18"/>
      <c r="J89" s="18"/>
      <c r="K89" s="18"/>
      <c r="L89" s="18"/>
      <c r="M89" s="18"/>
      <c r="N89" s="18"/>
      <c r="O89" s="18"/>
      <c r="P89" s="18"/>
      <c r="Q89" s="18"/>
      <c r="R89" s="18"/>
      <c r="S89" s="18"/>
      <c r="T89" s="18"/>
      <c r="U89" s="18"/>
      <c r="V89" s="18"/>
      <c r="W89" s="18"/>
      <c r="X89" s="18"/>
      <c r="Y89" s="18"/>
      <c r="Z89" s="18"/>
      <c r="AA89" s="18"/>
      <c r="AB89" s="67"/>
      <c r="AC89" s="6">
        <f t="shared" si="1"/>
        <v>0</v>
      </c>
      <c r="AD89" s="13"/>
      <c r="AE89" s="13"/>
      <c r="AF89" s="13"/>
      <c r="AG89" s="13"/>
      <c r="AH89" s="13"/>
      <c r="AI89" s="13"/>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9"/>
      <c r="BW89" s="18"/>
      <c r="BX89" s="18"/>
      <c r="BY89" s="18"/>
      <c r="BZ89" s="18"/>
      <c r="CA89" s="18"/>
      <c r="CB89" s="18"/>
      <c r="CC89" s="18"/>
      <c r="CD89" s="18"/>
      <c r="CE89" s="13"/>
      <c r="CF89" s="6">
        <v>0</v>
      </c>
      <c r="CG89" s="13"/>
      <c r="CH89" s="13"/>
      <c r="CI89" s="13"/>
      <c r="CJ89" s="7">
        <v>0</v>
      </c>
      <c r="CK89" s="14"/>
      <c r="CL89" s="14"/>
      <c r="CM89" s="14"/>
      <c r="CN89" s="20"/>
      <c r="CO89" s="5"/>
      <c r="CP89" s="20"/>
      <c r="CQ89" s="5"/>
      <c r="CR89" s="20"/>
      <c r="CS89" s="5"/>
      <c r="CT89" s="5"/>
      <c r="CU89" s="5"/>
      <c r="CV89" s="5"/>
      <c r="CW89" s="5"/>
      <c r="CX89" s="5"/>
      <c r="CY89" s="5"/>
    </row>
    <row r="90" spans="1:117">
      <c r="A90" s="5"/>
      <c r="B90" s="14"/>
      <c r="C90" s="15"/>
      <c r="D90" s="16" t="s">
        <v>133</v>
      </c>
      <c r="E90" s="18"/>
      <c r="F90" s="18"/>
      <c r="G90" s="18"/>
      <c r="H90" s="18"/>
      <c r="I90" s="18"/>
      <c r="J90" s="18"/>
      <c r="K90" s="18"/>
      <c r="L90" s="18"/>
      <c r="M90" s="18"/>
      <c r="N90" s="18"/>
      <c r="O90" s="18"/>
      <c r="P90" s="18"/>
      <c r="Q90" s="18"/>
      <c r="R90" s="18"/>
      <c r="S90" s="18"/>
      <c r="T90" s="18"/>
      <c r="U90" s="18"/>
      <c r="V90" s="18"/>
      <c r="W90" s="18"/>
      <c r="X90" s="18"/>
      <c r="Y90" s="18"/>
      <c r="Z90" s="18"/>
      <c r="AA90" s="18"/>
      <c r="AB90" s="67"/>
      <c r="AC90" s="6">
        <f t="shared" si="1"/>
        <v>0</v>
      </c>
      <c r="AD90" s="13"/>
      <c r="AE90" s="13"/>
      <c r="AF90" s="13"/>
      <c r="AG90" s="13"/>
      <c r="AH90" s="13"/>
      <c r="AI90" s="13"/>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9"/>
      <c r="BW90" s="18"/>
      <c r="BX90" s="18"/>
      <c r="BY90" s="18"/>
      <c r="BZ90" s="18"/>
      <c r="CA90" s="18"/>
      <c r="CB90" s="18"/>
      <c r="CC90" s="18"/>
      <c r="CD90" s="18"/>
      <c r="CE90" s="13"/>
      <c r="CF90" s="6">
        <v>0</v>
      </c>
      <c r="CG90" s="13"/>
      <c r="CH90" s="13"/>
      <c r="CI90" s="13"/>
      <c r="CJ90" s="7">
        <v>0</v>
      </c>
      <c r="CK90" s="14"/>
      <c r="CL90" s="14"/>
      <c r="CM90" s="14"/>
      <c r="CN90" s="20"/>
      <c r="CO90" s="5"/>
      <c r="CP90" s="20"/>
      <c r="CQ90" s="5"/>
      <c r="CR90" s="20"/>
      <c r="CS90" s="5"/>
      <c r="CT90" s="5"/>
      <c r="CU90" s="5"/>
      <c r="CV90" s="5"/>
      <c r="CW90" s="5"/>
      <c r="CX90" s="5"/>
      <c r="CY90" s="5"/>
    </row>
    <row r="91" spans="1:117">
      <c r="A91" s="5"/>
      <c r="B91" s="14"/>
      <c r="C91" s="15"/>
      <c r="D91" s="16" t="s">
        <v>133</v>
      </c>
      <c r="E91" s="18"/>
      <c r="F91" s="18"/>
      <c r="G91" s="18"/>
      <c r="H91" s="18"/>
      <c r="I91" s="18"/>
      <c r="J91" s="18"/>
      <c r="K91" s="18"/>
      <c r="L91" s="18"/>
      <c r="M91" s="18"/>
      <c r="N91" s="18"/>
      <c r="O91" s="18"/>
      <c r="P91" s="18"/>
      <c r="Q91" s="18"/>
      <c r="R91" s="18"/>
      <c r="S91" s="18"/>
      <c r="T91" s="18"/>
      <c r="U91" s="18"/>
      <c r="V91" s="18"/>
      <c r="W91" s="18"/>
      <c r="X91" s="18"/>
      <c r="Y91" s="18"/>
      <c r="Z91" s="18"/>
      <c r="AA91" s="18"/>
      <c r="AB91" s="67"/>
      <c r="AC91" s="6">
        <f t="shared" si="1"/>
        <v>0</v>
      </c>
      <c r="AD91" s="13"/>
      <c r="AE91" s="13"/>
      <c r="AF91" s="13"/>
      <c r="AG91" s="13"/>
      <c r="AH91" s="13"/>
      <c r="AI91" s="13"/>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9"/>
      <c r="BW91" s="18"/>
      <c r="BX91" s="18"/>
      <c r="BY91" s="18"/>
      <c r="BZ91" s="18"/>
      <c r="CA91" s="18"/>
      <c r="CB91" s="18"/>
      <c r="CC91" s="18"/>
      <c r="CD91" s="18"/>
      <c r="CE91" s="13"/>
      <c r="CF91" s="6">
        <v>0</v>
      </c>
      <c r="CG91" s="13"/>
      <c r="CH91" s="13"/>
      <c r="CI91" s="13"/>
      <c r="CJ91" s="7">
        <v>0</v>
      </c>
      <c r="CK91" s="14"/>
      <c r="CL91" s="14"/>
      <c r="CM91" s="14"/>
      <c r="CN91" s="20"/>
      <c r="CO91" s="5"/>
      <c r="CP91" s="20"/>
      <c r="CQ91" s="5"/>
      <c r="CR91" s="20"/>
      <c r="CS91" s="5"/>
      <c r="CT91" s="5"/>
      <c r="CU91" s="5"/>
      <c r="CV91" s="5"/>
      <c r="CW91" s="5"/>
      <c r="CX91" s="5"/>
      <c r="CY91" s="5"/>
    </row>
    <row r="92" spans="1:117">
      <c r="A92" s="5"/>
      <c r="B92" s="14"/>
      <c r="C92" s="15"/>
      <c r="D92" s="16" t="s">
        <v>133</v>
      </c>
      <c r="E92" s="18"/>
      <c r="F92" s="18"/>
      <c r="G92" s="18"/>
      <c r="H92" s="18"/>
      <c r="I92" s="18"/>
      <c r="J92" s="18"/>
      <c r="K92" s="18"/>
      <c r="L92" s="18"/>
      <c r="M92" s="18"/>
      <c r="N92" s="18"/>
      <c r="O92" s="18"/>
      <c r="P92" s="18"/>
      <c r="Q92" s="18"/>
      <c r="R92" s="18"/>
      <c r="S92" s="18"/>
      <c r="T92" s="18"/>
      <c r="U92" s="18"/>
      <c r="V92" s="18"/>
      <c r="W92" s="18"/>
      <c r="X92" s="18"/>
      <c r="Y92" s="18"/>
      <c r="Z92" s="18"/>
      <c r="AA92" s="18"/>
      <c r="AB92" s="67"/>
      <c r="AC92" s="6">
        <f t="shared" si="1"/>
        <v>0</v>
      </c>
      <c r="AD92" s="13"/>
      <c r="AE92" s="13"/>
      <c r="AF92" s="13"/>
      <c r="AG92" s="13"/>
      <c r="AH92" s="13"/>
      <c r="AI92" s="13"/>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9"/>
      <c r="BW92" s="18"/>
      <c r="BX92" s="18"/>
      <c r="BY92" s="18"/>
      <c r="BZ92" s="18"/>
      <c r="CA92" s="18"/>
      <c r="CB92" s="18"/>
      <c r="CC92" s="18"/>
      <c r="CD92" s="18"/>
      <c r="CE92" s="13"/>
      <c r="CF92" s="6">
        <v>0</v>
      </c>
      <c r="CG92" s="13"/>
      <c r="CH92" s="13"/>
      <c r="CI92" s="13"/>
      <c r="CJ92" s="7">
        <v>0</v>
      </c>
      <c r="CK92" s="14"/>
      <c r="CL92" s="14"/>
      <c r="CM92" s="14"/>
      <c r="CN92" s="20"/>
      <c r="CO92" s="5"/>
      <c r="CP92" s="20"/>
      <c r="CQ92" s="5"/>
      <c r="CR92" s="20"/>
      <c r="CS92" s="5"/>
      <c r="CT92" s="5"/>
      <c r="CU92" s="5"/>
      <c r="CV92" s="5"/>
      <c r="CW92" s="5"/>
      <c r="CX92" s="5"/>
      <c r="CY92" s="5"/>
    </row>
    <row r="93" spans="1:117">
      <c r="A93" s="5"/>
      <c r="B93" s="14"/>
      <c r="C93" s="15"/>
      <c r="D93" s="16" t="s">
        <v>133</v>
      </c>
      <c r="E93" s="18"/>
      <c r="F93" s="18"/>
      <c r="G93" s="18"/>
      <c r="H93" s="18"/>
      <c r="I93" s="18"/>
      <c r="J93" s="18"/>
      <c r="K93" s="18"/>
      <c r="L93" s="18"/>
      <c r="M93" s="18"/>
      <c r="N93" s="18"/>
      <c r="O93" s="18"/>
      <c r="P93" s="18"/>
      <c r="Q93" s="18"/>
      <c r="R93" s="18"/>
      <c r="S93" s="18"/>
      <c r="T93" s="18"/>
      <c r="U93" s="18"/>
      <c r="V93" s="18"/>
      <c r="W93" s="18"/>
      <c r="X93" s="18"/>
      <c r="Y93" s="18"/>
      <c r="Z93" s="18"/>
      <c r="AA93" s="18"/>
      <c r="AB93" s="67"/>
      <c r="AC93" s="6">
        <f t="shared" si="1"/>
        <v>0</v>
      </c>
      <c r="AD93" s="13"/>
      <c r="AE93" s="13"/>
      <c r="AF93" s="13"/>
      <c r="AG93" s="13"/>
      <c r="AH93" s="13"/>
      <c r="AI93" s="13"/>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9"/>
      <c r="BW93" s="18"/>
      <c r="BX93" s="18"/>
      <c r="BY93" s="18"/>
      <c r="BZ93" s="18"/>
      <c r="CA93" s="18"/>
      <c r="CB93" s="18"/>
      <c r="CC93" s="18"/>
      <c r="CD93" s="18"/>
      <c r="CE93" s="13"/>
      <c r="CF93" s="6">
        <v>0</v>
      </c>
      <c r="CG93" s="13"/>
      <c r="CH93" s="13"/>
      <c r="CI93" s="13"/>
      <c r="CJ93" s="7">
        <v>0</v>
      </c>
      <c r="CK93" s="14"/>
      <c r="CL93" s="14"/>
      <c r="CM93" s="14"/>
      <c r="CN93" s="20"/>
      <c r="CO93" s="5"/>
      <c r="CP93" s="20"/>
      <c r="CQ93" s="5"/>
      <c r="CR93" s="20"/>
      <c r="CS93" s="5"/>
      <c r="CT93" s="5"/>
      <c r="CU93" s="5"/>
      <c r="CV93" s="5"/>
      <c r="CW93" s="5"/>
      <c r="CX93" s="5"/>
      <c r="CY93" s="5"/>
    </row>
    <row r="94" spans="1:117">
      <c r="A94" s="5"/>
      <c r="B94" s="14"/>
      <c r="C94" s="15"/>
      <c r="D94" s="16" t="s">
        <v>133</v>
      </c>
      <c r="E94" s="18"/>
      <c r="F94" s="18"/>
      <c r="G94" s="18"/>
      <c r="H94" s="18"/>
      <c r="I94" s="18"/>
      <c r="J94" s="18"/>
      <c r="K94" s="18"/>
      <c r="L94" s="18"/>
      <c r="M94" s="18"/>
      <c r="N94" s="18"/>
      <c r="O94" s="18"/>
      <c r="P94" s="18"/>
      <c r="Q94" s="18"/>
      <c r="R94" s="18"/>
      <c r="S94" s="18"/>
      <c r="T94" s="18"/>
      <c r="U94" s="18"/>
      <c r="V94" s="18"/>
      <c r="W94" s="18"/>
      <c r="X94" s="18"/>
      <c r="Y94" s="18"/>
      <c r="Z94" s="18"/>
      <c r="AA94" s="18"/>
      <c r="AB94" s="67"/>
      <c r="AC94" s="6">
        <f t="shared" si="1"/>
        <v>0</v>
      </c>
      <c r="AD94" s="13"/>
      <c r="AE94" s="13"/>
      <c r="AF94" s="13"/>
      <c r="AG94" s="13"/>
      <c r="AH94" s="13"/>
      <c r="AI94" s="13"/>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9"/>
      <c r="BW94" s="18"/>
      <c r="BX94" s="18"/>
      <c r="BY94" s="18"/>
      <c r="BZ94" s="18"/>
      <c r="CA94" s="18"/>
      <c r="CB94" s="18"/>
      <c r="CC94" s="18"/>
      <c r="CD94" s="18"/>
      <c r="CE94" s="13"/>
      <c r="CF94" s="6">
        <v>0</v>
      </c>
      <c r="CG94" s="13"/>
      <c r="CH94" s="13"/>
      <c r="CI94" s="13"/>
      <c r="CJ94" s="7">
        <v>0</v>
      </c>
      <c r="CK94" s="14"/>
      <c r="CL94" s="14"/>
      <c r="CM94" s="14"/>
      <c r="CN94" s="20"/>
      <c r="CO94" s="5"/>
      <c r="CP94" s="20"/>
      <c r="CQ94" s="5"/>
      <c r="CR94" s="20"/>
      <c r="CS94" s="5"/>
      <c r="CT94" s="5"/>
      <c r="CU94" s="5"/>
      <c r="CV94" s="5"/>
      <c r="CW94" s="5"/>
      <c r="CX94" s="5"/>
      <c r="CY94" s="5"/>
    </row>
    <row r="95" spans="1:117">
      <c r="A95" s="5"/>
      <c r="B95" s="14"/>
      <c r="C95" s="15"/>
      <c r="D95" s="16" t="s">
        <v>133</v>
      </c>
      <c r="E95" s="18"/>
      <c r="F95" s="18"/>
      <c r="G95" s="18"/>
      <c r="H95" s="18"/>
      <c r="I95" s="18"/>
      <c r="J95" s="18"/>
      <c r="K95" s="18"/>
      <c r="L95" s="18"/>
      <c r="M95" s="18"/>
      <c r="N95" s="18"/>
      <c r="O95" s="18"/>
      <c r="P95" s="18"/>
      <c r="Q95" s="18"/>
      <c r="R95" s="18"/>
      <c r="S95" s="18"/>
      <c r="T95" s="18"/>
      <c r="U95" s="18"/>
      <c r="V95" s="18"/>
      <c r="W95" s="18"/>
      <c r="X95" s="18"/>
      <c r="Y95" s="18"/>
      <c r="Z95" s="18"/>
      <c r="AA95" s="18"/>
      <c r="AB95" s="67"/>
      <c r="AC95" s="6">
        <f t="shared" si="1"/>
        <v>0</v>
      </c>
      <c r="AD95" s="13"/>
      <c r="AE95" s="13"/>
      <c r="AF95" s="13"/>
      <c r="AG95" s="13"/>
      <c r="AH95" s="13"/>
      <c r="AI95" s="13"/>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9"/>
      <c r="BW95" s="18"/>
      <c r="BX95" s="18"/>
      <c r="BY95" s="18"/>
      <c r="BZ95" s="18"/>
      <c r="CA95" s="18"/>
      <c r="CB95" s="18"/>
      <c r="CC95" s="18"/>
      <c r="CD95" s="18"/>
      <c r="CE95" s="13"/>
      <c r="CF95" s="6">
        <v>0</v>
      </c>
      <c r="CG95" s="13"/>
      <c r="CH95" s="13"/>
      <c r="CI95" s="13"/>
      <c r="CJ95" s="7">
        <v>0</v>
      </c>
      <c r="CK95" s="14"/>
      <c r="CL95" s="14"/>
      <c r="CM95" s="14"/>
      <c r="CN95" s="20"/>
      <c r="CO95" s="5"/>
      <c r="CP95" s="20"/>
      <c r="CQ95" s="5"/>
      <c r="CR95" s="20"/>
      <c r="CS95" s="5"/>
      <c r="CT95" s="5"/>
      <c r="CU95" s="5"/>
      <c r="CV95" s="5"/>
      <c r="CW95" s="5"/>
      <c r="CX95" s="5"/>
      <c r="CY95" s="5"/>
    </row>
    <row r="96" spans="1:117">
      <c r="A96" s="5"/>
      <c r="B96" s="14"/>
      <c r="C96" s="15"/>
      <c r="D96" s="16" t="s">
        <v>133</v>
      </c>
      <c r="E96" s="18"/>
      <c r="F96" s="18"/>
      <c r="G96" s="18"/>
      <c r="H96" s="18"/>
      <c r="I96" s="18"/>
      <c r="J96" s="18"/>
      <c r="K96" s="18"/>
      <c r="L96" s="18"/>
      <c r="M96" s="18"/>
      <c r="N96" s="18"/>
      <c r="O96" s="18"/>
      <c r="P96" s="18"/>
      <c r="Q96" s="18"/>
      <c r="R96" s="18"/>
      <c r="S96" s="18"/>
      <c r="T96" s="18"/>
      <c r="U96" s="18"/>
      <c r="V96" s="18"/>
      <c r="W96" s="18"/>
      <c r="X96" s="18"/>
      <c r="Y96" s="18"/>
      <c r="Z96" s="18"/>
      <c r="AA96" s="18"/>
      <c r="AB96" s="67"/>
      <c r="AC96" s="6">
        <f t="shared" si="1"/>
        <v>0</v>
      </c>
      <c r="AD96" s="13"/>
      <c r="AE96" s="13"/>
      <c r="AF96" s="13"/>
      <c r="AG96" s="13"/>
      <c r="AH96" s="13"/>
      <c r="AI96" s="13"/>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9"/>
      <c r="BW96" s="18"/>
      <c r="BX96" s="18"/>
      <c r="BY96" s="18"/>
      <c r="BZ96" s="18"/>
      <c r="CA96" s="18"/>
      <c r="CB96" s="18"/>
      <c r="CC96" s="18"/>
      <c r="CD96" s="18"/>
      <c r="CE96" s="13"/>
      <c r="CF96" s="6">
        <v>0</v>
      </c>
      <c r="CG96" s="13"/>
      <c r="CH96" s="13"/>
      <c r="CI96" s="13"/>
      <c r="CJ96" s="7">
        <v>0</v>
      </c>
      <c r="CK96" s="14"/>
      <c r="CL96" s="14"/>
      <c r="CM96" s="14"/>
      <c r="CN96" s="20"/>
      <c r="CO96" s="5"/>
      <c r="CP96" s="20"/>
      <c r="CQ96" s="5"/>
      <c r="CR96" s="20"/>
      <c r="CS96" s="5"/>
      <c r="CT96" s="5"/>
      <c r="CU96" s="5"/>
      <c r="CV96" s="5"/>
      <c r="CW96" s="5"/>
      <c r="CX96" s="5"/>
      <c r="CY96" s="5"/>
    </row>
    <row r="97" spans="1:103">
      <c r="A97" s="5"/>
      <c r="B97" s="14"/>
      <c r="C97" s="15"/>
      <c r="D97" s="16" t="s">
        <v>133</v>
      </c>
      <c r="E97" s="18"/>
      <c r="F97" s="18"/>
      <c r="G97" s="18"/>
      <c r="H97" s="18"/>
      <c r="I97" s="18"/>
      <c r="J97" s="18"/>
      <c r="K97" s="18"/>
      <c r="L97" s="18"/>
      <c r="M97" s="18"/>
      <c r="N97" s="18"/>
      <c r="O97" s="18"/>
      <c r="P97" s="18"/>
      <c r="Q97" s="18"/>
      <c r="R97" s="18"/>
      <c r="S97" s="18"/>
      <c r="T97" s="18"/>
      <c r="U97" s="18"/>
      <c r="V97" s="18"/>
      <c r="W97" s="18"/>
      <c r="X97" s="18"/>
      <c r="Y97" s="18"/>
      <c r="Z97" s="18"/>
      <c r="AA97" s="18"/>
      <c r="AB97" s="67"/>
      <c r="AC97" s="6">
        <f t="shared" si="1"/>
        <v>0</v>
      </c>
      <c r="AD97" s="13"/>
      <c r="AE97" s="13"/>
      <c r="AF97" s="13"/>
      <c r="AG97" s="13"/>
      <c r="AH97" s="13"/>
      <c r="AI97" s="13"/>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9"/>
      <c r="BW97" s="18"/>
      <c r="BX97" s="18"/>
      <c r="BY97" s="18"/>
      <c r="BZ97" s="18"/>
      <c r="CA97" s="18"/>
      <c r="CB97" s="18"/>
      <c r="CC97" s="18"/>
      <c r="CD97" s="18"/>
      <c r="CE97" s="13"/>
      <c r="CF97" s="6">
        <v>0</v>
      </c>
      <c r="CG97" s="13"/>
      <c r="CH97" s="13"/>
      <c r="CI97" s="13"/>
      <c r="CJ97" s="7">
        <v>0</v>
      </c>
      <c r="CK97" s="14"/>
      <c r="CL97" s="14"/>
      <c r="CM97" s="14"/>
      <c r="CN97" s="20"/>
      <c r="CO97" s="5"/>
      <c r="CP97" s="20"/>
      <c r="CQ97" s="5"/>
      <c r="CR97" s="20"/>
      <c r="CS97" s="5"/>
      <c r="CT97" s="5"/>
      <c r="CU97" s="5"/>
      <c r="CV97" s="5"/>
      <c r="CW97" s="5"/>
      <c r="CX97" s="5"/>
      <c r="CY97" s="5"/>
    </row>
    <row r="98" spans="1:103">
      <c r="A98" s="5"/>
      <c r="B98" s="14"/>
      <c r="C98" s="15"/>
      <c r="D98" s="16" t="s">
        <v>133</v>
      </c>
      <c r="E98" s="18"/>
      <c r="F98" s="18"/>
      <c r="G98" s="18"/>
      <c r="H98" s="18"/>
      <c r="I98" s="18"/>
      <c r="J98" s="18"/>
      <c r="K98" s="18"/>
      <c r="L98" s="18"/>
      <c r="M98" s="18"/>
      <c r="N98" s="18"/>
      <c r="O98" s="18"/>
      <c r="P98" s="18"/>
      <c r="Q98" s="18"/>
      <c r="R98" s="18"/>
      <c r="S98" s="18"/>
      <c r="T98" s="18"/>
      <c r="U98" s="18"/>
      <c r="V98" s="18"/>
      <c r="W98" s="18"/>
      <c r="X98" s="18"/>
      <c r="Y98" s="18"/>
      <c r="Z98" s="18"/>
      <c r="AA98" s="18"/>
      <c r="AB98" s="67"/>
      <c r="AC98" s="6">
        <f t="shared" si="1"/>
        <v>0</v>
      </c>
      <c r="AD98" s="13"/>
      <c r="AE98" s="13"/>
      <c r="AF98" s="13"/>
      <c r="AG98" s="13"/>
      <c r="AH98" s="13"/>
      <c r="AI98" s="13"/>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9"/>
      <c r="BW98" s="18"/>
      <c r="BX98" s="18"/>
      <c r="BY98" s="18"/>
      <c r="BZ98" s="18"/>
      <c r="CA98" s="18"/>
      <c r="CB98" s="18"/>
      <c r="CC98" s="18"/>
      <c r="CD98" s="18"/>
      <c r="CE98" s="13"/>
      <c r="CF98" s="6">
        <v>0</v>
      </c>
      <c r="CG98" s="13"/>
      <c r="CH98" s="13"/>
      <c r="CI98" s="13"/>
      <c r="CJ98" s="7">
        <v>0</v>
      </c>
      <c r="CK98" s="14"/>
      <c r="CL98" s="14"/>
      <c r="CM98" s="14"/>
      <c r="CN98" s="20"/>
      <c r="CO98" s="5"/>
      <c r="CP98" s="20"/>
      <c r="CQ98" s="5"/>
      <c r="CR98" s="20"/>
      <c r="CS98" s="5"/>
      <c r="CT98" s="5"/>
      <c r="CU98" s="5"/>
      <c r="CV98" s="5"/>
      <c r="CW98" s="5"/>
      <c r="CX98" s="5"/>
      <c r="CY98" s="5"/>
    </row>
    <row r="99" spans="1:103">
      <c r="A99" s="5"/>
      <c r="B99" s="14"/>
      <c r="C99" s="15"/>
      <c r="D99" s="16" t="s">
        <v>133</v>
      </c>
      <c r="E99" s="18"/>
      <c r="F99" s="18"/>
      <c r="G99" s="18"/>
      <c r="H99" s="18"/>
      <c r="I99" s="18"/>
      <c r="J99" s="18"/>
      <c r="K99" s="18"/>
      <c r="L99" s="18"/>
      <c r="M99" s="18"/>
      <c r="N99" s="18"/>
      <c r="O99" s="18"/>
      <c r="P99" s="18"/>
      <c r="Q99" s="18"/>
      <c r="R99" s="18"/>
      <c r="S99" s="18"/>
      <c r="T99" s="18"/>
      <c r="U99" s="18"/>
      <c r="V99" s="18"/>
      <c r="W99" s="18"/>
      <c r="X99" s="18"/>
      <c r="Y99" s="18"/>
      <c r="Z99" s="18"/>
      <c r="AA99" s="18"/>
      <c r="AB99" s="67"/>
      <c r="AC99" s="6">
        <f t="shared" si="1"/>
        <v>0</v>
      </c>
      <c r="AD99" s="13"/>
      <c r="AE99" s="13"/>
      <c r="AF99" s="13"/>
      <c r="AG99" s="13"/>
      <c r="AH99" s="13"/>
      <c r="AI99" s="13"/>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9"/>
      <c r="BW99" s="18"/>
      <c r="BX99" s="18"/>
      <c r="BY99" s="18"/>
      <c r="BZ99" s="18"/>
      <c r="CA99" s="18"/>
      <c r="CB99" s="18"/>
      <c r="CC99" s="18"/>
      <c r="CD99" s="18"/>
      <c r="CE99" s="13"/>
      <c r="CF99" s="6">
        <v>0</v>
      </c>
      <c r="CG99" s="13"/>
      <c r="CH99" s="13"/>
      <c r="CI99" s="13"/>
      <c r="CJ99" s="7">
        <v>0</v>
      </c>
      <c r="CK99" s="14"/>
      <c r="CL99" s="14"/>
      <c r="CM99" s="14"/>
      <c r="CN99" s="20"/>
      <c r="CO99" s="5"/>
      <c r="CP99" s="20"/>
      <c r="CQ99" s="5"/>
      <c r="CR99" s="20"/>
      <c r="CS99" s="5"/>
      <c r="CT99" s="5"/>
      <c r="CU99" s="5"/>
      <c r="CV99" s="5"/>
      <c r="CW99" s="5"/>
      <c r="CX99" s="5"/>
      <c r="CY99" s="5"/>
    </row>
    <row r="100" spans="1:103">
      <c r="A100" s="5"/>
      <c r="B100" s="14"/>
      <c r="C100" s="15"/>
      <c r="D100" s="16" t="s">
        <v>133</v>
      </c>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67"/>
      <c r="AC100" s="6">
        <f t="shared" si="1"/>
        <v>0</v>
      </c>
      <c r="AD100" s="13"/>
      <c r="AE100" s="13"/>
      <c r="AF100" s="13"/>
      <c r="AG100" s="13"/>
      <c r="AH100" s="13"/>
      <c r="AI100" s="13"/>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9"/>
      <c r="BW100" s="18"/>
      <c r="BX100" s="18"/>
      <c r="BY100" s="18"/>
      <c r="BZ100" s="18"/>
      <c r="CA100" s="18"/>
      <c r="CB100" s="18"/>
      <c r="CC100" s="18"/>
      <c r="CD100" s="18"/>
      <c r="CE100" s="13"/>
      <c r="CF100" s="6">
        <v>0</v>
      </c>
      <c r="CG100" s="13"/>
      <c r="CH100" s="13"/>
      <c r="CI100" s="13"/>
      <c r="CJ100" s="7">
        <v>0</v>
      </c>
      <c r="CK100" s="14"/>
      <c r="CL100" s="14"/>
      <c r="CM100" s="14"/>
      <c r="CN100" s="20"/>
      <c r="CO100" s="5"/>
      <c r="CP100" s="20"/>
      <c r="CQ100" s="5"/>
      <c r="CR100" s="20"/>
      <c r="CS100" s="5"/>
      <c r="CT100" s="5"/>
      <c r="CU100" s="5"/>
      <c r="CV100" s="5"/>
      <c r="CW100" s="5"/>
      <c r="CX100" s="5"/>
      <c r="CY100" s="5"/>
    </row>
    <row r="101" spans="1:103">
      <c r="A101" s="5"/>
      <c r="B101" s="14"/>
      <c r="C101" s="15"/>
      <c r="D101" s="16" t="s">
        <v>133</v>
      </c>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67"/>
      <c r="AC101" s="6">
        <f t="shared" si="1"/>
        <v>0</v>
      </c>
      <c r="AD101" s="13"/>
      <c r="AE101" s="13"/>
      <c r="AF101" s="13"/>
      <c r="AG101" s="13"/>
      <c r="AH101" s="13"/>
      <c r="AI101" s="13"/>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9"/>
      <c r="BW101" s="18"/>
      <c r="BX101" s="18"/>
      <c r="BY101" s="18"/>
      <c r="BZ101" s="18"/>
      <c r="CA101" s="18"/>
      <c r="CB101" s="18"/>
      <c r="CC101" s="18"/>
      <c r="CD101" s="18"/>
      <c r="CE101" s="13"/>
      <c r="CF101" s="6">
        <v>0</v>
      </c>
      <c r="CG101" s="13"/>
      <c r="CH101" s="13"/>
      <c r="CI101" s="13"/>
      <c r="CJ101" s="7">
        <v>0</v>
      </c>
      <c r="CK101" s="14"/>
      <c r="CL101" s="14"/>
      <c r="CM101" s="14"/>
      <c r="CN101" s="20"/>
      <c r="CO101" s="5"/>
      <c r="CP101" s="20"/>
      <c r="CQ101" s="5"/>
      <c r="CR101" s="20"/>
      <c r="CS101" s="5"/>
      <c r="CT101" s="5"/>
      <c r="CU101" s="5"/>
      <c r="CV101" s="5"/>
      <c r="CW101" s="5"/>
      <c r="CX101" s="5"/>
      <c r="CY101" s="5"/>
    </row>
    <row r="102" spans="1:103">
      <c r="A102" s="5"/>
      <c r="B102" s="14"/>
      <c r="C102" s="15"/>
      <c r="D102" s="16" t="s">
        <v>133</v>
      </c>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67"/>
      <c r="AC102" s="6">
        <f t="shared" si="1"/>
        <v>0</v>
      </c>
      <c r="AD102" s="13"/>
      <c r="AE102" s="13"/>
      <c r="AF102" s="13"/>
      <c r="AG102" s="13"/>
      <c r="AH102" s="13"/>
      <c r="AI102" s="13"/>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9"/>
      <c r="BW102" s="18"/>
      <c r="BX102" s="18"/>
      <c r="BY102" s="18"/>
      <c r="BZ102" s="18"/>
      <c r="CA102" s="18"/>
      <c r="CB102" s="18"/>
      <c r="CC102" s="18"/>
      <c r="CD102" s="18"/>
      <c r="CE102" s="13"/>
      <c r="CF102" s="6">
        <v>0</v>
      </c>
      <c r="CG102" s="13"/>
      <c r="CH102" s="13"/>
      <c r="CI102" s="13"/>
      <c r="CJ102" s="7">
        <v>0</v>
      </c>
      <c r="CK102" s="14"/>
      <c r="CL102" s="14"/>
      <c r="CM102" s="14"/>
      <c r="CN102" s="20"/>
      <c r="CO102" s="5"/>
      <c r="CP102" s="20"/>
      <c r="CQ102" s="5"/>
      <c r="CR102" s="20"/>
      <c r="CS102" s="5"/>
      <c r="CT102" s="5"/>
      <c r="CU102" s="5"/>
      <c r="CV102" s="5"/>
      <c r="CW102" s="5"/>
      <c r="CX102" s="5"/>
      <c r="CY102" s="5"/>
    </row>
    <row r="103" spans="1:103">
      <c r="A103" s="5"/>
      <c r="B103" s="14"/>
      <c r="C103" s="15"/>
      <c r="D103" s="16" t="s">
        <v>133</v>
      </c>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67"/>
      <c r="AC103" s="6">
        <f t="shared" si="1"/>
        <v>0</v>
      </c>
      <c r="AD103" s="13"/>
      <c r="AE103" s="13"/>
      <c r="AF103" s="13"/>
      <c r="AG103" s="13"/>
      <c r="AH103" s="13"/>
      <c r="AI103" s="13"/>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9"/>
      <c r="BW103" s="18"/>
      <c r="BX103" s="18"/>
      <c r="BY103" s="18"/>
      <c r="BZ103" s="18"/>
      <c r="CA103" s="18"/>
      <c r="CB103" s="18"/>
      <c r="CC103" s="18"/>
      <c r="CD103" s="18"/>
      <c r="CE103" s="13"/>
      <c r="CF103" s="6">
        <v>0</v>
      </c>
      <c r="CG103" s="13"/>
      <c r="CH103" s="13"/>
      <c r="CI103" s="13"/>
      <c r="CJ103" s="7">
        <v>0</v>
      </c>
      <c r="CK103" s="14"/>
      <c r="CL103" s="14"/>
      <c r="CM103" s="14"/>
      <c r="CN103" s="20"/>
      <c r="CO103" s="5"/>
      <c r="CP103" s="20"/>
      <c r="CQ103" s="5"/>
      <c r="CR103" s="20"/>
      <c r="CS103" s="5"/>
      <c r="CT103" s="5"/>
      <c r="CU103" s="5"/>
      <c r="CV103" s="5"/>
      <c r="CW103" s="5"/>
      <c r="CX103" s="5"/>
      <c r="CY103" s="5"/>
    </row>
    <row r="104" spans="1:103">
      <c r="A104" s="5"/>
      <c r="B104" s="14"/>
      <c r="C104" s="15"/>
      <c r="D104" s="16" t="s">
        <v>133</v>
      </c>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67"/>
      <c r="AC104" s="6">
        <f t="shared" si="1"/>
        <v>0</v>
      </c>
      <c r="AD104" s="13"/>
      <c r="AE104" s="13"/>
      <c r="AF104" s="13"/>
      <c r="AG104" s="13"/>
      <c r="AH104" s="13"/>
      <c r="AI104" s="13"/>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9"/>
      <c r="BW104" s="18"/>
      <c r="BX104" s="18"/>
      <c r="BY104" s="18"/>
      <c r="BZ104" s="18"/>
      <c r="CA104" s="18"/>
      <c r="CB104" s="18"/>
      <c r="CC104" s="18"/>
      <c r="CD104" s="18"/>
      <c r="CE104" s="13"/>
      <c r="CF104" s="6">
        <v>0</v>
      </c>
      <c r="CG104" s="13"/>
      <c r="CH104" s="13"/>
      <c r="CI104" s="13"/>
      <c r="CJ104" s="7">
        <v>0</v>
      </c>
      <c r="CK104" s="14"/>
      <c r="CL104" s="14"/>
      <c r="CM104" s="14"/>
      <c r="CN104" s="20"/>
      <c r="CO104" s="5"/>
      <c r="CP104" s="20"/>
      <c r="CQ104" s="5"/>
      <c r="CR104" s="20"/>
      <c r="CS104" s="5"/>
      <c r="CT104" s="5"/>
      <c r="CU104" s="5"/>
      <c r="CV104" s="5"/>
      <c r="CW104" s="5"/>
      <c r="CX104" s="5"/>
      <c r="CY104" s="5"/>
    </row>
    <row r="105" spans="1:103">
      <c r="AB105" s="64"/>
    </row>
    <row r="106" spans="1:103">
      <c r="AB106" s="64"/>
    </row>
    <row r="107" spans="1:103">
      <c r="AB107" s="64"/>
    </row>
    <row r="108" spans="1:103">
      <c r="AB108" s="64"/>
    </row>
    <row r="109" spans="1:103">
      <c r="AB109" s="64"/>
    </row>
  </sheetData>
  <mergeCells count="38">
    <mergeCell ref="B1:B4"/>
    <mergeCell ref="E2:AC2"/>
    <mergeCell ref="AD2:AG2"/>
    <mergeCell ref="E3:E4"/>
    <mergeCell ref="L3:L4"/>
    <mergeCell ref="T3:T4"/>
    <mergeCell ref="AC3:AC4"/>
    <mergeCell ref="AD3:AD4"/>
    <mergeCell ref="AI3:AI4"/>
    <mergeCell ref="AJ3:AJ4"/>
    <mergeCell ref="AQ3:CF3"/>
    <mergeCell ref="F3:K3"/>
    <mergeCell ref="AK3:AP3"/>
    <mergeCell ref="CK1:CK4"/>
    <mergeCell ref="A1:A4"/>
    <mergeCell ref="AB3:AB4"/>
    <mergeCell ref="CJ1:CJ4"/>
    <mergeCell ref="E1:CI1"/>
    <mergeCell ref="C1:C4"/>
    <mergeCell ref="D1:D4"/>
    <mergeCell ref="AI2:CF2"/>
    <mergeCell ref="CG2:CG4"/>
    <mergeCell ref="CH3:CH4"/>
    <mergeCell ref="AE3:AE4"/>
    <mergeCell ref="AF3:AF4"/>
    <mergeCell ref="CI3:CI4"/>
    <mergeCell ref="AG3:AG4"/>
    <mergeCell ref="CH2:CI2"/>
    <mergeCell ref="AH3:AH4"/>
    <mergeCell ref="CX2:CY4"/>
    <mergeCell ref="CT2:CU4"/>
    <mergeCell ref="CV2:CW4"/>
    <mergeCell ref="CL1:CL4"/>
    <mergeCell ref="CM1:CM4"/>
    <mergeCell ref="CN1:CY1"/>
    <mergeCell ref="CN2:CO4"/>
    <mergeCell ref="CP2:CQ4"/>
    <mergeCell ref="CR2:CS4"/>
  </mergeCells>
  <phoneticPr fontId="3"/>
  <conditionalFormatting sqref="CY5:CY104 CW5:CW104 CO5:CO104 CQ5:CQ104 CS5:CS104 CU5:CU104">
    <cfRule type="expression" dxfId="0" priority="1" stopIfTrue="1">
      <formula>CO5="管外"</formula>
    </cfRule>
  </conditionalFormatting>
  <dataValidations count="5">
    <dataValidation type="list" allowBlank="1" showInputMessage="1" showErrorMessage="1" sqref="CQ5:CQ104 CO5:CO104 CY5:CY104 CW5:CW104 CU5:CU104 CS5:CS104">
      <formula1>$DE$4:$DE$6</formula1>
    </dataValidation>
    <dataValidation type="decimal" allowBlank="1" showInputMessage="1" showErrorMessage="1" sqref="E1:E1048576 F1:K2 F5:K65536">
      <formula1>0.5</formula1>
      <formula2>8</formula2>
    </dataValidation>
    <dataValidation type="decimal" allowBlank="1" showInputMessage="1" showErrorMessage="1" sqref="AK5:AP65536 AJ1:AJ1048576 AK1:AP2 BO4:BT4 S5:S65536 U4:Z4 AZ4:BE4 AR4:AW4 BG4:BL4 L1:R1048576 S1:S3 BX4:CC4">
      <formula1>0</formula1>
      <formula2>1</formula2>
    </dataValidation>
    <dataValidation type="decimal" allowBlank="1" showInputMessage="1" showErrorMessage="1" sqref="T1:T1048576 BV1:BW1048576 U1:AA3 AR5:AX65536 U5:AA65536 AR1:AX3 AY1:AY1048576 AQ1:AQ1048576 BX5:CD65536 BN1:BN1048576 BO5:BU65536 BO1:BU3 BX1:CD3 AZ1:BM3 AZ5:BM65536">
      <formula1>0</formula1>
      <formula2>0.5</formula2>
    </dataValidation>
    <dataValidation type="decimal" allowBlank="1" showInputMessage="1" showErrorMessage="1" sqref="AB1:AB1048576">
      <formula1>0</formula1>
      <formula2>1.5</formula2>
    </dataValidation>
  </dataValidations>
  <pageMargins left="0.75" right="0.75" top="1" bottom="1" header="0.51200000000000001" footer="0.51200000000000001"/>
  <pageSetup paperSize="9" scale="22"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最新のデータB">
                <anchor moveWithCells="1" sizeWithCells="1">
                  <from>
                    <xdr:col>3</xdr:col>
                    <xdr:colOff>390525</xdr:colOff>
                    <xdr:row>1</xdr:row>
                    <xdr:rowOff>38100</xdr:rowOff>
                  </from>
                  <to>
                    <xdr:col>3</xdr:col>
                    <xdr:colOff>1819275</xdr:colOff>
                    <xdr:row>3</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0000"/>
    <pageSetUpPr fitToPage="1"/>
  </sheetPr>
  <dimension ref="A1:DX375"/>
  <sheetViews>
    <sheetView showGridLines="0" tabSelected="1" view="pageBreakPreview" zoomScale="70" zoomScaleNormal="55" zoomScaleSheetLayoutView="70" workbookViewId="0">
      <pane xSplit="33" ySplit="4" topLeftCell="AM166" activePane="bottomRight" state="frozen"/>
      <selection pane="topRight" activeCell="AH1" sqref="AH1"/>
      <selection pane="bottomLeft" activeCell="A5" sqref="A5"/>
      <selection pane="bottomRight" activeCell="AR173" sqref="AR173"/>
    </sheetView>
  </sheetViews>
  <sheetFormatPr defaultColWidth="2.625" defaultRowHeight="18.75" outlineLevelCol="1"/>
  <cols>
    <col min="1" max="1" width="5" style="104" customWidth="1"/>
    <col min="2" max="2" width="2.625" style="104" customWidth="1"/>
    <col min="3" max="3" width="9.5" style="104" customWidth="1"/>
    <col min="4" max="5" width="3.125" style="104" customWidth="1"/>
    <col min="6" max="12" width="4.5" style="104" customWidth="1"/>
    <col min="13" max="17" width="4.75" style="104" customWidth="1"/>
    <col min="18" max="18" width="7.125" style="104" customWidth="1"/>
    <col min="19" max="22" width="4.75" style="104" customWidth="1"/>
    <col min="23" max="23" width="7.875" style="104" customWidth="1"/>
    <col min="24" max="24" width="4.75" style="104" customWidth="1"/>
    <col min="25" max="26" width="2.625" style="104" customWidth="1"/>
    <col min="27" max="27" width="3.375" style="104" customWidth="1"/>
    <col min="28" max="33" width="2.625" style="104" hidden="1" customWidth="1"/>
    <col min="34" max="34" width="7.125" style="110" customWidth="1"/>
    <col min="35" max="35" width="10.625" style="110" customWidth="1"/>
    <col min="36" max="36" width="25.125" style="110" customWidth="1"/>
    <col min="37" max="37" width="9.25" style="110" customWidth="1"/>
    <col min="38" max="38" width="10.625" style="110" customWidth="1"/>
    <col min="39" max="39" width="25.125" style="110" customWidth="1"/>
    <col min="40" max="40" width="11.25" style="200" customWidth="1"/>
    <col min="41" max="41" width="16.75" style="110" customWidth="1"/>
    <col min="42" max="42" width="31" style="110" customWidth="1"/>
    <col min="43" max="43" width="8.875" style="191" customWidth="1"/>
    <col min="44" max="44" width="24.75" style="110" customWidth="1"/>
    <col min="45" max="45" width="6.625" style="108" customWidth="1" outlineLevel="1"/>
    <col min="46" max="46" width="20.625" style="104" customWidth="1" outlineLevel="1"/>
    <col min="47" max="49" width="6" style="104" customWidth="1" outlineLevel="1"/>
    <col min="50" max="50" width="6.375" style="104" customWidth="1" outlineLevel="1"/>
    <col min="51" max="58" width="6" style="104" customWidth="1" outlineLevel="1"/>
    <col min="59" max="59" width="5.125" style="104" customWidth="1"/>
    <col min="60" max="60" width="1.875" style="104" customWidth="1"/>
    <col min="61" max="61" width="52.5" style="104" customWidth="1"/>
    <col min="62" max="62" width="21.75" style="104" customWidth="1"/>
    <col min="63" max="74" width="5.125" style="104" customWidth="1"/>
    <col min="75" max="16384" width="2.625" style="104"/>
  </cols>
  <sheetData>
    <row r="1" spans="2:128" s="89" customFormat="1" ht="39.950000000000003" customHeight="1" thickBot="1">
      <c r="B1" s="1269" t="s">
        <v>418</v>
      </c>
      <c r="C1" s="1270"/>
      <c r="D1" s="1270"/>
      <c r="E1" s="1270"/>
      <c r="F1" s="1270"/>
      <c r="G1" s="1270"/>
      <c r="H1" s="1270"/>
      <c r="I1" s="1270"/>
      <c r="J1" s="1270"/>
      <c r="K1" s="1270"/>
      <c r="L1" s="1270"/>
      <c r="M1" s="1270"/>
      <c r="N1" s="1270"/>
      <c r="O1" s="1270"/>
      <c r="P1" s="1270"/>
      <c r="Q1" s="1270"/>
      <c r="R1" s="1270"/>
      <c r="S1" s="1270"/>
      <c r="T1" s="1270"/>
      <c r="U1" s="1270"/>
      <c r="V1" s="1270"/>
      <c r="W1" s="1270"/>
      <c r="X1" s="1270"/>
      <c r="Y1" s="1270"/>
      <c r="Z1" s="1270"/>
      <c r="AA1" s="1270"/>
      <c r="AB1" s="87"/>
      <c r="AC1" s="87"/>
      <c r="AD1" s="86"/>
      <c r="AE1" s="87"/>
      <c r="AF1" s="87"/>
      <c r="AG1" s="86"/>
      <c r="AH1" s="157"/>
      <c r="AI1" s="241" t="s">
        <v>340</v>
      </c>
      <c r="AJ1" s="88"/>
      <c r="AK1" s="242"/>
      <c r="AL1" s="1299" t="s">
        <v>413</v>
      </c>
      <c r="AM1" s="1300"/>
      <c r="AN1" s="203"/>
      <c r="AO1" s="609" t="s">
        <v>399</v>
      </c>
      <c r="AP1" s="610"/>
      <c r="AQ1" s="180"/>
      <c r="AR1" s="90"/>
      <c r="AS1" s="91"/>
      <c r="AT1" s="92"/>
      <c r="AU1" s="132"/>
      <c r="AV1" s="77"/>
      <c r="AW1" s="86"/>
      <c r="AX1" s="132" t="s">
        <v>276</v>
      </c>
      <c r="AY1" s="151"/>
      <c r="AZ1" s="132"/>
      <c r="BA1" s="132" t="s">
        <v>276</v>
      </c>
      <c r="BB1" s="151"/>
      <c r="BC1" s="132"/>
      <c r="BD1" s="132" t="s">
        <v>276</v>
      </c>
      <c r="BE1" s="151"/>
      <c r="BF1" s="132"/>
      <c r="DG1" s="93"/>
      <c r="DH1" s="94"/>
      <c r="DI1" s="94"/>
      <c r="DJ1" s="94"/>
      <c r="DK1" s="95"/>
      <c r="DL1" s="95"/>
      <c r="DM1" s="95"/>
      <c r="DN1" s="95"/>
      <c r="DO1" s="95"/>
      <c r="DP1" s="95"/>
      <c r="DQ1" s="95"/>
      <c r="DR1" s="95"/>
      <c r="DS1" s="95"/>
      <c r="DT1" s="95"/>
      <c r="DU1" s="95"/>
      <c r="DV1" s="95"/>
      <c r="DW1" s="95"/>
      <c r="DX1" s="95"/>
    </row>
    <row r="2" spans="2:128" s="96" customFormat="1" ht="39.950000000000003" customHeight="1" thickTop="1" thickBot="1">
      <c r="B2" s="1121" t="s">
        <v>335</v>
      </c>
      <c r="C2" s="1122"/>
      <c r="D2" s="1122"/>
      <c r="E2" s="236"/>
      <c r="F2" s="1217" t="s">
        <v>396</v>
      </c>
      <c r="G2" s="1217"/>
      <c r="H2" s="1217"/>
      <c r="I2" s="1217"/>
      <c r="J2" s="1217"/>
      <c r="K2" s="1217"/>
      <c r="L2" s="1217"/>
      <c r="M2" s="1217"/>
      <c r="N2" s="1217"/>
      <c r="O2" s="1217"/>
      <c r="P2" s="1217"/>
      <c r="Q2" s="1217"/>
      <c r="R2" s="237"/>
      <c r="S2" s="238"/>
      <c r="T2" s="1212" t="s">
        <v>255</v>
      </c>
      <c r="U2" s="1212"/>
      <c r="V2" s="1212"/>
      <c r="W2" s="1212"/>
      <c r="X2" s="177"/>
      <c r="Z2" s="97"/>
      <c r="AA2" s="97"/>
      <c r="AB2" s="98"/>
      <c r="AC2" s="98"/>
      <c r="AE2" s="98"/>
      <c r="AF2" s="98"/>
      <c r="AH2" s="178">
        <v>1</v>
      </c>
      <c r="AI2" s="99"/>
      <c r="AJ2" s="99"/>
      <c r="AK2" s="196">
        <v>2</v>
      </c>
      <c r="AL2" s="99"/>
      <c r="AM2" s="99"/>
      <c r="AN2" s="197"/>
      <c r="AO2" s="99"/>
      <c r="AP2" s="99"/>
      <c r="AQ2" s="181"/>
      <c r="AR2" s="161"/>
      <c r="AS2" s="91"/>
      <c r="AT2" s="100"/>
      <c r="AU2" s="134"/>
      <c r="AV2" s="77"/>
      <c r="AW2" s="86"/>
      <c r="AX2" s="134" t="s">
        <v>277</v>
      </c>
      <c r="AY2" s="134"/>
      <c r="AZ2" s="133"/>
      <c r="BA2" s="134" t="s">
        <v>339</v>
      </c>
      <c r="BB2" s="134"/>
      <c r="BC2" s="133"/>
      <c r="BD2" s="134" t="s">
        <v>338</v>
      </c>
      <c r="BE2" s="134"/>
      <c r="BF2" s="133"/>
      <c r="DG2" s="99"/>
      <c r="DH2" s="99"/>
      <c r="DI2" s="99"/>
      <c r="DJ2" s="99"/>
      <c r="DK2" s="101"/>
      <c r="DL2" s="101"/>
      <c r="DM2" s="101"/>
      <c r="DN2" s="101"/>
      <c r="DO2" s="101"/>
      <c r="DP2" s="101"/>
      <c r="DQ2" s="101"/>
      <c r="DR2" s="101"/>
      <c r="DS2" s="101"/>
      <c r="DT2" s="101"/>
      <c r="DU2" s="101"/>
      <c r="DV2" s="101"/>
      <c r="DW2" s="101"/>
      <c r="DX2" s="101"/>
    </row>
    <row r="3" spans="2:128" s="89" customFormat="1" ht="30" customHeight="1">
      <c r="B3" s="903" t="s">
        <v>221</v>
      </c>
      <c r="C3" s="904"/>
      <c r="D3" s="904"/>
      <c r="E3" s="904"/>
      <c r="F3" s="904"/>
      <c r="G3" s="904"/>
      <c r="H3" s="904"/>
      <c r="I3" s="904"/>
      <c r="J3" s="904"/>
      <c r="K3" s="904"/>
      <c r="L3" s="905"/>
      <c r="M3" s="909" t="s">
        <v>154</v>
      </c>
      <c r="N3" s="910"/>
      <c r="O3" s="910"/>
      <c r="P3" s="910"/>
      <c r="Q3" s="910"/>
      <c r="R3" s="910"/>
      <c r="S3" s="910"/>
      <c r="T3" s="910"/>
      <c r="U3" s="910"/>
      <c r="V3" s="910"/>
      <c r="W3" s="910"/>
      <c r="X3" s="911"/>
      <c r="Y3" s="909" t="s">
        <v>224</v>
      </c>
      <c r="Z3" s="910"/>
      <c r="AA3" s="915"/>
      <c r="AB3" s="996" t="s">
        <v>155</v>
      </c>
      <c r="AC3" s="910"/>
      <c r="AD3" s="910"/>
      <c r="AE3" s="910"/>
      <c r="AF3" s="910"/>
      <c r="AG3" s="915"/>
      <c r="AH3" s="340"/>
      <c r="AI3" s="1004" t="s">
        <v>330</v>
      </c>
      <c r="AJ3" s="1005"/>
      <c r="AK3" s="340"/>
      <c r="AL3" s="1004" t="s">
        <v>368</v>
      </c>
      <c r="AM3" s="1004"/>
      <c r="AN3" s="233"/>
      <c r="AO3" s="1006"/>
      <c r="AP3" s="1007"/>
      <c r="AQ3" s="182"/>
      <c r="AR3" s="162"/>
      <c r="AS3" s="102"/>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93"/>
      <c r="DH3" s="94"/>
      <c r="DI3" s="94"/>
      <c r="DJ3" s="94"/>
      <c r="DK3" s="95"/>
      <c r="DL3" s="95"/>
      <c r="DM3" s="95"/>
      <c r="DN3" s="95"/>
      <c r="DO3" s="95"/>
      <c r="DP3" s="95"/>
      <c r="DQ3" s="95"/>
      <c r="DR3" s="95"/>
      <c r="DS3" s="95"/>
      <c r="DT3" s="95"/>
      <c r="DU3" s="95"/>
      <c r="DV3" s="95"/>
      <c r="DW3" s="95"/>
      <c r="DX3" s="95"/>
    </row>
    <row r="4" spans="2:128" s="89" customFormat="1" ht="13.9" customHeight="1">
      <c r="B4" s="906"/>
      <c r="C4" s="907"/>
      <c r="D4" s="907"/>
      <c r="E4" s="907"/>
      <c r="F4" s="907"/>
      <c r="G4" s="907"/>
      <c r="H4" s="907"/>
      <c r="I4" s="907"/>
      <c r="J4" s="907"/>
      <c r="K4" s="907"/>
      <c r="L4" s="908"/>
      <c r="M4" s="912"/>
      <c r="N4" s="913"/>
      <c r="O4" s="913"/>
      <c r="P4" s="913"/>
      <c r="Q4" s="913"/>
      <c r="R4" s="913"/>
      <c r="S4" s="913"/>
      <c r="T4" s="913"/>
      <c r="U4" s="913"/>
      <c r="V4" s="913"/>
      <c r="W4" s="913"/>
      <c r="X4" s="914"/>
      <c r="Y4" s="912"/>
      <c r="Z4" s="913"/>
      <c r="AA4" s="916"/>
      <c r="AB4" s="997"/>
      <c r="AC4" s="913"/>
      <c r="AD4" s="913"/>
      <c r="AE4" s="913"/>
      <c r="AF4" s="913"/>
      <c r="AG4" s="916"/>
      <c r="AH4" s="341" t="s">
        <v>225</v>
      </c>
      <c r="AI4" s="1008" t="s">
        <v>156</v>
      </c>
      <c r="AJ4" s="1009"/>
      <c r="AK4" s="341" t="s">
        <v>225</v>
      </c>
      <c r="AL4" s="1008" t="s">
        <v>156</v>
      </c>
      <c r="AM4" s="1010"/>
      <c r="AN4" s="234" t="s">
        <v>225</v>
      </c>
      <c r="AO4" s="1011" t="s">
        <v>156</v>
      </c>
      <c r="AP4" s="1012"/>
      <c r="AQ4" s="163"/>
      <c r="AR4" s="163"/>
      <c r="AS4" s="76"/>
      <c r="AT4" s="998" t="s">
        <v>157</v>
      </c>
      <c r="AU4" s="998"/>
      <c r="AV4" s="998"/>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93"/>
      <c r="DH4" s="94"/>
      <c r="DI4" s="94"/>
      <c r="DJ4" s="94"/>
      <c r="DK4" s="95"/>
      <c r="DL4" s="95"/>
      <c r="DM4" s="95"/>
      <c r="DN4" s="95"/>
      <c r="DO4" s="95"/>
      <c r="DP4" s="95"/>
      <c r="DQ4" s="95"/>
      <c r="DR4" s="95"/>
      <c r="DS4" s="95"/>
      <c r="DT4" s="95"/>
      <c r="DU4" s="95"/>
      <c r="DV4" s="95"/>
      <c r="DW4" s="95"/>
      <c r="DX4" s="95"/>
    </row>
    <row r="5" spans="2:128" s="86" customFormat="1" ht="13.9" customHeight="1">
      <c r="B5" s="1271" t="s">
        <v>158</v>
      </c>
      <c r="C5" s="1272"/>
      <c r="D5" s="917" t="s">
        <v>222</v>
      </c>
      <c r="E5" s="732"/>
      <c r="F5" s="732"/>
      <c r="G5" s="732"/>
      <c r="H5" s="732"/>
      <c r="I5" s="732"/>
      <c r="J5" s="732"/>
      <c r="K5" s="732"/>
      <c r="L5" s="733"/>
      <c r="M5" s="938" t="s">
        <v>371</v>
      </c>
      <c r="N5" s="939"/>
      <c r="O5" s="939"/>
      <c r="P5" s="939"/>
      <c r="Q5" s="939"/>
      <c r="R5" s="939"/>
      <c r="S5" s="939"/>
      <c r="T5" s="939"/>
      <c r="U5" s="939"/>
      <c r="V5" s="939"/>
      <c r="W5" s="939"/>
      <c r="X5" s="940"/>
      <c r="Y5" s="783">
        <v>7.5</v>
      </c>
      <c r="Z5" s="784"/>
      <c r="AA5" s="785"/>
      <c r="AB5" s="972">
        <v>8</v>
      </c>
      <c r="AC5" s="972"/>
      <c r="AD5" s="1013"/>
      <c r="AE5" s="971">
        <v>11</v>
      </c>
      <c r="AF5" s="972"/>
      <c r="AG5" s="972"/>
      <c r="AH5" s="612">
        <v>7</v>
      </c>
      <c r="AI5" s="342"/>
      <c r="AJ5" s="343" t="s">
        <v>159</v>
      </c>
      <c r="AK5" s="612">
        <v>6</v>
      </c>
      <c r="AL5" s="342"/>
      <c r="AM5" s="344" t="s">
        <v>159</v>
      </c>
      <c r="AN5" s="551">
        <f>IF(AP10=""," ",VLOOKUP(AP10,$AU$5:$AV$14,2))</f>
        <v>7.5</v>
      </c>
      <c r="AO5" s="246"/>
      <c r="AP5" s="247" t="s">
        <v>159</v>
      </c>
      <c r="AQ5" s="158"/>
      <c r="AR5" s="158"/>
      <c r="AS5" s="76"/>
      <c r="AT5" s="145" t="s">
        <v>292</v>
      </c>
      <c r="AU5" s="146">
        <v>65</v>
      </c>
      <c r="AV5" s="146">
        <v>3</v>
      </c>
    </row>
    <row r="6" spans="2:128" s="86" customFormat="1" ht="13.9" customHeight="1">
      <c r="B6" s="1273"/>
      <c r="C6" s="1274"/>
      <c r="D6" s="918"/>
      <c r="E6" s="734"/>
      <c r="F6" s="734"/>
      <c r="G6" s="734"/>
      <c r="H6" s="734"/>
      <c r="I6" s="734"/>
      <c r="J6" s="734"/>
      <c r="K6" s="734"/>
      <c r="L6" s="735"/>
      <c r="M6" s="926" t="s">
        <v>372</v>
      </c>
      <c r="N6" s="927"/>
      <c r="O6" s="927"/>
      <c r="P6" s="927"/>
      <c r="Q6" s="927"/>
      <c r="R6" s="927"/>
      <c r="S6" s="927"/>
      <c r="T6" s="927"/>
      <c r="U6" s="927"/>
      <c r="V6" s="927"/>
      <c r="W6" s="927"/>
      <c r="X6" s="928"/>
      <c r="Y6" s="668">
        <v>7</v>
      </c>
      <c r="Z6" s="669"/>
      <c r="AA6" s="670"/>
      <c r="AB6" s="999"/>
      <c r="AC6" s="991"/>
      <c r="AD6" s="1000"/>
      <c r="AE6" s="990"/>
      <c r="AF6" s="991"/>
      <c r="AG6" s="992"/>
      <c r="AH6" s="613"/>
      <c r="AI6" s="345" t="s">
        <v>331</v>
      </c>
      <c r="AJ6" s="346">
        <v>91</v>
      </c>
      <c r="AK6" s="613"/>
      <c r="AL6" s="345" t="s">
        <v>369</v>
      </c>
      <c r="AM6" s="347">
        <v>87</v>
      </c>
      <c r="AN6" s="552"/>
      <c r="AO6" s="248" t="s">
        <v>367</v>
      </c>
      <c r="AP6" s="249">
        <v>93</v>
      </c>
      <c r="AQ6" s="183"/>
      <c r="AR6" s="164"/>
      <c r="AS6" s="76"/>
      <c r="AT6" s="145" t="s">
        <v>293</v>
      </c>
      <c r="AU6" s="146">
        <v>77</v>
      </c>
      <c r="AV6" s="146">
        <v>3.5</v>
      </c>
    </row>
    <row r="7" spans="2:128" s="86" customFormat="1" ht="13.9" customHeight="1">
      <c r="B7" s="1273"/>
      <c r="C7" s="1274"/>
      <c r="D7" s="918"/>
      <c r="E7" s="734"/>
      <c r="F7" s="734"/>
      <c r="G7" s="734"/>
      <c r="H7" s="734"/>
      <c r="I7" s="734"/>
      <c r="J7" s="734"/>
      <c r="K7" s="734"/>
      <c r="L7" s="735"/>
      <c r="M7" s="926" t="s">
        <v>373</v>
      </c>
      <c r="N7" s="927"/>
      <c r="O7" s="927"/>
      <c r="P7" s="927"/>
      <c r="Q7" s="927"/>
      <c r="R7" s="927"/>
      <c r="S7" s="927"/>
      <c r="T7" s="927"/>
      <c r="U7" s="927"/>
      <c r="V7" s="927"/>
      <c r="W7" s="927"/>
      <c r="X7" s="928"/>
      <c r="Y7" s="668">
        <v>6.5</v>
      </c>
      <c r="Z7" s="669"/>
      <c r="AA7" s="670"/>
      <c r="AB7" s="999"/>
      <c r="AC7" s="991"/>
      <c r="AD7" s="1000"/>
      <c r="AE7" s="990"/>
      <c r="AF7" s="991"/>
      <c r="AG7" s="992"/>
      <c r="AH7" s="613"/>
      <c r="AI7" s="345"/>
      <c r="AJ7" s="346"/>
      <c r="AK7" s="613"/>
      <c r="AL7" s="345" t="s">
        <v>370</v>
      </c>
      <c r="AM7" s="347">
        <v>90</v>
      </c>
      <c r="AN7" s="552"/>
      <c r="AO7" s="248"/>
      <c r="AP7" s="249"/>
      <c r="AQ7" s="183"/>
      <c r="AR7" s="164"/>
      <c r="AS7" s="76"/>
      <c r="AT7" s="145" t="s">
        <v>294</v>
      </c>
      <c r="AU7" s="146">
        <v>79</v>
      </c>
      <c r="AV7" s="146">
        <v>4</v>
      </c>
    </row>
    <row r="8" spans="2:128" s="86" customFormat="1" ht="13.9" customHeight="1">
      <c r="B8" s="1273"/>
      <c r="C8" s="1274"/>
      <c r="D8" s="918"/>
      <c r="E8" s="734"/>
      <c r="F8" s="734"/>
      <c r="G8" s="734"/>
      <c r="H8" s="734"/>
      <c r="I8" s="734"/>
      <c r="J8" s="734"/>
      <c r="K8" s="734"/>
      <c r="L8" s="735"/>
      <c r="M8" s="926" t="s">
        <v>374</v>
      </c>
      <c r="N8" s="927"/>
      <c r="O8" s="927"/>
      <c r="P8" s="927"/>
      <c r="Q8" s="927"/>
      <c r="R8" s="927"/>
      <c r="S8" s="927"/>
      <c r="T8" s="927"/>
      <c r="U8" s="927"/>
      <c r="V8" s="927"/>
      <c r="W8" s="927"/>
      <c r="X8" s="928"/>
      <c r="Y8" s="668">
        <v>6</v>
      </c>
      <c r="Z8" s="669"/>
      <c r="AA8" s="670"/>
      <c r="AB8" s="999"/>
      <c r="AC8" s="991"/>
      <c r="AD8" s="1000"/>
      <c r="AE8" s="990"/>
      <c r="AF8" s="991"/>
      <c r="AG8" s="992"/>
      <c r="AH8" s="613"/>
      <c r="AI8" s="345"/>
      <c r="AJ8" s="346"/>
      <c r="AK8" s="613"/>
      <c r="AL8" s="345"/>
      <c r="AM8" s="347"/>
      <c r="AN8" s="552"/>
      <c r="AO8" s="248"/>
      <c r="AP8" s="249"/>
      <c r="AQ8" s="183"/>
      <c r="AR8" s="164"/>
      <c r="AS8" s="76"/>
      <c r="AT8" s="145" t="s">
        <v>295</v>
      </c>
      <c r="AU8" s="146">
        <v>81</v>
      </c>
      <c r="AV8" s="146">
        <v>4.5</v>
      </c>
    </row>
    <row r="9" spans="2:128" s="86" customFormat="1" ht="13.9" customHeight="1">
      <c r="B9" s="1273"/>
      <c r="C9" s="1274"/>
      <c r="D9" s="918"/>
      <c r="E9" s="734"/>
      <c r="F9" s="734"/>
      <c r="G9" s="734"/>
      <c r="H9" s="734"/>
      <c r="I9" s="734"/>
      <c r="J9" s="734"/>
      <c r="K9" s="734"/>
      <c r="L9" s="735"/>
      <c r="M9" s="926" t="s">
        <v>375</v>
      </c>
      <c r="N9" s="927"/>
      <c r="O9" s="927"/>
      <c r="P9" s="927"/>
      <c r="Q9" s="927"/>
      <c r="R9" s="927"/>
      <c r="S9" s="927"/>
      <c r="T9" s="927"/>
      <c r="U9" s="927"/>
      <c r="V9" s="927"/>
      <c r="W9" s="927"/>
      <c r="X9" s="928"/>
      <c r="Y9" s="668">
        <v>5.5</v>
      </c>
      <c r="Z9" s="669"/>
      <c r="AA9" s="670"/>
      <c r="AB9" s="999"/>
      <c r="AC9" s="991"/>
      <c r="AD9" s="1000"/>
      <c r="AE9" s="990"/>
      <c r="AF9" s="991"/>
      <c r="AG9" s="992"/>
      <c r="AH9" s="613"/>
      <c r="AI9" s="348"/>
      <c r="AJ9" s="349"/>
      <c r="AK9" s="613"/>
      <c r="AL9" s="348"/>
      <c r="AM9" s="350"/>
      <c r="AN9" s="552"/>
      <c r="AO9" s="250"/>
      <c r="AP9" s="251"/>
      <c r="AQ9" s="165"/>
      <c r="AR9" s="165"/>
      <c r="AS9" s="76"/>
      <c r="AT9" s="145" t="s">
        <v>296</v>
      </c>
      <c r="AU9" s="146">
        <v>83</v>
      </c>
      <c r="AV9" s="146">
        <v>5</v>
      </c>
    </row>
    <row r="10" spans="2:128" s="86" customFormat="1" ht="13.9" customHeight="1">
      <c r="B10" s="1273"/>
      <c r="C10" s="1274"/>
      <c r="D10" s="918"/>
      <c r="E10" s="734"/>
      <c r="F10" s="734"/>
      <c r="G10" s="734"/>
      <c r="H10" s="734"/>
      <c r="I10" s="734"/>
      <c r="J10" s="734"/>
      <c r="K10" s="734"/>
      <c r="L10" s="735"/>
      <c r="M10" s="926" t="s">
        <v>376</v>
      </c>
      <c r="N10" s="927"/>
      <c r="O10" s="927"/>
      <c r="P10" s="927"/>
      <c r="Q10" s="927"/>
      <c r="R10" s="927"/>
      <c r="S10" s="927"/>
      <c r="T10" s="927"/>
      <c r="U10" s="927"/>
      <c r="V10" s="927"/>
      <c r="W10" s="927"/>
      <c r="X10" s="928"/>
      <c r="Y10" s="668">
        <v>5</v>
      </c>
      <c r="Z10" s="669"/>
      <c r="AA10" s="670"/>
      <c r="AB10" s="999"/>
      <c r="AC10" s="991"/>
      <c r="AD10" s="1000"/>
      <c r="AE10" s="990"/>
      <c r="AF10" s="991"/>
      <c r="AG10" s="992"/>
      <c r="AH10" s="613"/>
      <c r="AI10" s="351" t="s">
        <v>193</v>
      </c>
      <c r="AJ10" s="352">
        <f>ROUNDDOWN(IF(AJ6=0,0,AVERAGE(AJ6:AJ8)),1)</f>
        <v>91</v>
      </c>
      <c r="AK10" s="613"/>
      <c r="AL10" s="351" t="s">
        <v>193</v>
      </c>
      <c r="AM10" s="353">
        <f>ROUNDDOWN(IF(AM6=0,0,AVERAGE(AM6:AM8)),1)</f>
        <v>88.5</v>
      </c>
      <c r="AN10" s="552"/>
      <c r="AO10" s="252" t="s">
        <v>193</v>
      </c>
      <c r="AP10" s="253">
        <f>ROUNDDOWN(IF(AP6=0,0,AVERAGE(AP6:AP8)),1)</f>
        <v>93</v>
      </c>
      <c r="AQ10" s="166"/>
      <c r="AR10" s="166"/>
      <c r="AS10" s="76"/>
      <c r="AT10" s="145" t="s">
        <v>297</v>
      </c>
      <c r="AU10" s="146">
        <v>85</v>
      </c>
      <c r="AV10" s="146">
        <v>5.5</v>
      </c>
    </row>
    <row r="11" spans="2:128" s="86" customFormat="1" ht="13.9" customHeight="1">
      <c r="B11" s="1273"/>
      <c r="C11" s="1274"/>
      <c r="D11" s="918"/>
      <c r="E11" s="734"/>
      <c r="F11" s="734"/>
      <c r="G11" s="734"/>
      <c r="H11" s="734"/>
      <c r="I11" s="734"/>
      <c r="J11" s="734"/>
      <c r="K11" s="734"/>
      <c r="L11" s="735"/>
      <c r="M11" s="926" t="s">
        <v>377</v>
      </c>
      <c r="N11" s="927"/>
      <c r="O11" s="927"/>
      <c r="P11" s="927"/>
      <c r="Q11" s="927"/>
      <c r="R11" s="927"/>
      <c r="S11" s="927"/>
      <c r="T11" s="927"/>
      <c r="U11" s="927"/>
      <c r="V11" s="927"/>
      <c r="W11" s="927"/>
      <c r="X11" s="928"/>
      <c r="Y11" s="668">
        <v>4.5</v>
      </c>
      <c r="Z11" s="669"/>
      <c r="AA11" s="670"/>
      <c r="AB11" s="999"/>
      <c r="AC11" s="991"/>
      <c r="AD11" s="1000"/>
      <c r="AE11" s="990"/>
      <c r="AF11" s="991"/>
      <c r="AG11" s="992"/>
      <c r="AH11" s="613"/>
      <c r="AI11" s="354"/>
      <c r="AJ11" s="355"/>
      <c r="AK11" s="613"/>
      <c r="AL11" s="354"/>
      <c r="AM11" s="356"/>
      <c r="AN11" s="552"/>
      <c r="AO11" s="254"/>
      <c r="AP11" s="255"/>
      <c r="AQ11" s="160"/>
      <c r="AR11" s="160"/>
      <c r="AS11" s="76"/>
      <c r="AT11" s="145" t="s">
        <v>298</v>
      </c>
      <c r="AU11" s="146">
        <v>87</v>
      </c>
      <c r="AV11" s="146">
        <v>6</v>
      </c>
    </row>
    <row r="12" spans="2:128" s="86" customFormat="1" ht="13.9" customHeight="1">
      <c r="B12" s="1273"/>
      <c r="C12" s="1274"/>
      <c r="D12" s="918"/>
      <c r="E12" s="734"/>
      <c r="F12" s="734"/>
      <c r="G12" s="734"/>
      <c r="H12" s="734"/>
      <c r="I12" s="734"/>
      <c r="J12" s="734"/>
      <c r="K12" s="734"/>
      <c r="L12" s="735"/>
      <c r="M12" s="926" t="s">
        <v>378</v>
      </c>
      <c r="N12" s="927"/>
      <c r="O12" s="927"/>
      <c r="P12" s="927"/>
      <c r="Q12" s="927"/>
      <c r="R12" s="927"/>
      <c r="S12" s="927"/>
      <c r="T12" s="927"/>
      <c r="U12" s="927"/>
      <c r="V12" s="927"/>
      <c r="W12" s="927"/>
      <c r="X12" s="928"/>
      <c r="Y12" s="668">
        <v>4</v>
      </c>
      <c r="Z12" s="669"/>
      <c r="AA12" s="670"/>
      <c r="AB12" s="999"/>
      <c r="AC12" s="991"/>
      <c r="AD12" s="1000"/>
      <c r="AE12" s="990"/>
      <c r="AF12" s="991"/>
      <c r="AG12" s="992"/>
      <c r="AH12" s="613"/>
      <c r="AI12" s="354"/>
      <c r="AJ12" s="355"/>
      <c r="AK12" s="613"/>
      <c r="AL12" s="354"/>
      <c r="AM12" s="356"/>
      <c r="AN12" s="552"/>
      <c r="AO12" s="254"/>
      <c r="AP12" s="255"/>
      <c r="AQ12" s="160"/>
      <c r="AR12" s="160"/>
      <c r="AS12" s="76"/>
      <c r="AT12" s="145" t="s">
        <v>299</v>
      </c>
      <c r="AU12" s="146">
        <v>89</v>
      </c>
      <c r="AV12" s="146">
        <v>6.5</v>
      </c>
    </row>
    <row r="13" spans="2:128" s="86" customFormat="1" ht="13.9" customHeight="1">
      <c r="B13" s="1273"/>
      <c r="C13" s="1274"/>
      <c r="D13" s="918"/>
      <c r="E13" s="734"/>
      <c r="F13" s="734"/>
      <c r="G13" s="734"/>
      <c r="H13" s="734"/>
      <c r="I13" s="734"/>
      <c r="J13" s="734"/>
      <c r="K13" s="734"/>
      <c r="L13" s="735"/>
      <c r="M13" s="926" t="s">
        <v>379</v>
      </c>
      <c r="N13" s="927"/>
      <c r="O13" s="927"/>
      <c r="P13" s="927"/>
      <c r="Q13" s="927"/>
      <c r="R13" s="927"/>
      <c r="S13" s="927"/>
      <c r="T13" s="927"/>
      <c r="U13" s="927"/>
      <c r="V13" s="927"/>
      <c r="W13" s="927"/>
      <c r="X13" s="928"/>
      <c r="Y13" s="668">
        <v>3.5</v>
      </c>
      <c r="Z13" s="669"/>
      <c r="AA13" s="670"/>
      <c r="AB13" s="999"/>
      <c r="AC13" s="991"/>
      <c r="AD13" s="1000"/>
      <c r="AE13" s="990"/>
      <c r="AF13" s="991"/>
      <c r="AG13" s="992"/>
      <c r="AH13" s="613"/>
      <c r="AI13" s="354"/>
      <c r="AJ13" s="355"/>
      <c r="AK13" s="613"/>
      <c r="AL13" s="354"/>
      <c r="AM13" s="356"/>
      <c r="AN13" s="552"/>
      <c r="AO13" s="254"/>
      <c r="AP13" s="255"/>
      <c r="AQ13" s="160"/>
      <c r="AR13" s="160"/>
      <c r="AS13" s="76"/>
      <c r="AT13" s="145" t="s">
        <v>300</v>
      </c>
      <c r="AU13" s="146">
        <v>91</v>
      </c>
      <c r="AV13" s="146">
        <v>7</v>
      </c>
    </row>
    <row r="14" spans="2:128" s="86" customFormat="1" ht="13.9" customHeight="1">
      <c r="B14" s="1273"/>
      <c r="C14" s="1274"/>
      <c r="D14" s="918"/>
      <c r="E14" s="734"/>
      <c r="F14" s="734"/>
      <c r="G14" s="734"/>
      <c r="H14" s="734"/>
      <c r="I14" s="734"/>
      <c r="J14" s="734"/>
      <c r="K14" s="734"/>
      <c r="L14" s="735"/>
      <c r="M14" s="926" t="s">
        <v>380</v>
      </c>
      <c r="N14" s="927"/>
      <c r="O14" s="927"/>
      <c r="P14" s="927"/>
      <c r="Q14" s="927"/>
      <c r="R14" s="927"/>
      <c r="S14" s="927"/>
      <c r="T14" s="927"/>
      <c r="U14" s="927"/>
      <c r="V14" s="927"/>
      <c r="W14" s="927"/>
      <c r="X14" s="928"/>
      <c r="Y14" s="668">
        <v>3</v>
      </c>
      <c r="Z14" s="669"/>
      <c r="AA14" s="670"/>
      <c r="AB14" s="999"/>
      <c r="AC14" s="991"/>
      <c r="AD14" s="1000"/>
      <c r="AE14" s="990"/>
      <c r="AF14" s="991"/>
      <c r="AG14" s="992"/>
      <c r="AH14" s="613"/>
      <c r="AI14" s="354"/>
      <c r="AJ14" s="355"/>
      <c r="AK14" s="613"/>
      <c r="AL14" s="354"/>
      <c r="AM14" s="356"/>
      <c r="AN14" s="552"/>
      <c r="AO14" s="254"/>
      <c r="AP14" s="255"/>
      <c r="AQ14" s="160"/>
      <c r="AR14" s="160"/>
      <c r="AS14" s="76"/>
      <c r="AT14" s="145" t="s">
        <v>301</v>
      </c>
      <c r="AU14" s="146">
        <v>93</v>
      </c>
      <c r="AV14" s="146">
        <v>7.5</v>
      </c>
    </row>
    <row r="15" spans="2:128" s="86" customFormat="1" ht="13.9" customHeight="1">
      <c r="B15" s="1273"/>
      <c r="C15" s="1274"/>
      <c r="D15" s="919"/>
      <c r="E15" s="736"/>
      <c r="F15" s="736"/>
      <c r="G15" s="736"/>
      <c r="H15" s="736"/>
      <c r="I15" s="736"/>
      <c r="J15" s="736"/>
      <c r="K15" s="736"/>
      <c r="L15" s="737"/>
      <c r="M15" s="965"/>
      <c r="N15" s="966"/>
      <c r="O15" s="966"/>
      <c r="P15" s="966"/>
      <c r="Q15" s="966"/>
      <c r="R15" s="966"/>
      <c r="S15" s="966"/>
      <c r="T15" s="966"/>
      <c r="U15" s="966"/>
      <c r="V15" s="966"/>
      <c r="W15" s="966"/>
      <c r="X15" s="967"/>
      <c r="Y15" s="671"/>
      <c r="Z15" s="672"/>
      <c r="AA15" s="673"/>
      <c r="AB15" s="1001"/>
      <c r="AC15" s="1002"/>
      <c r="AD15" s="1003"/>
      <c r="AE15" s="990"/>
      <c r="AF15" s="991"/>
      <c r="AG15" s="992"/>
      <c r="AH15" s="614"/>
      <c r="AI15" s="357"/>
      <c r="AJ15" s="358"/>
      <c r="AK15" s="614"/>
      <c r="AL15" s="357"/>
      <c r="AM15" s="359"/>
      <c r="AN15" s="553"/>
      <c r="AO15" s="256"/>
      <c r="AP15" s="257"/>
      <c r="AQ15" s="160"/>
      <c r="AR15" s="160"/>
      <c r="AS15" s="76"/>
      <c r="AT15" s="144"/>
      <c r="AU15" s="132"/>
      <c r="AV15" s="77"/>
      <c r="AX15" s="133"/>
      <c r="AY15" s="134"/>
      <c r="AZ15" s="133"/>
      <c r="BA15" s="133"/>
      <c r="BB15" s="134"/>
      <c r="BC15" s="133"/>
      <c r="BD15" s="133"/>
      <c r="BE15" s="134"/>
      <c r="BF15" s="133"/>
    </row>
    <row r="16" spans="2:128" s="86" customFormat="1" ht="13.9" customHeight="1">
      <c r="B16" s="1273"/>
      <c r="C16" s="1274"/>
      <c r="D16" s="917" t="s">
        <v>381</v>
      </c>
      <c r="E16" s="732"/>
      <c r="F16" s="732"/>
      <c r="G16" s="732"/>
      <c r="H16" s="732"/>
      <c r="I16" s="732"/>
      <c r="J16" s="732"/>
      <c r="K16" s="732"/>
      <c r="L16" s="733"/>
      <c r="M16" s="958" t="s">
        <v>28</v>
      </c>
      <c r="N16" s="959"/>
      <c r="O16" s="959"/>
      <c r="P16" s="959"/>
      <c r="Q16" s="959"/>
      <c r="R16" s="959"/>
      <c r="S16" s="959"/>
      <c r="T16" s="959"/>
      <c r="U16" s="959"/>
      <c r="V16" s="959"/>
      <c r="W16" s="959"/>
      <c r="X16" s="960"/>
      <c r="Y16" s="783">
        <v>1</v>
      </c>
      <c r="Z16" s="784"/>
      <c r="AA16" s="785"/>
      <c r="AB16" s="982">
        <v>1</v>
      </c>
      <c r="AC16" s="982"/>
      <c r="AD16" s="983"/>
      <c r="AE16" s="990"/>
      <c r="AF16" s="991"/>
      <c r="AG16" s="992"/>
      <c r="AH16" s="612">
        <v>1</v>
      </c>
      <c r="AI16" s="360" t="str">
        <f>IF(AI$6=0,"",AI$6)</f>
        <v>○○建設(株)</v>
      </c>
      <c r="AJ16" s="361" t="s">
        <v>160</v>
      </c>
      <c r="AK16" s="612">
        <v>0.5</v>
      </c>
      <c r="AL16" s="360" t="str">
        <f>IF(AL$6=0,"",AL$6)</f>
        <v>□□組</v>
      </c>
      <c r="AM16" s="362" t="s">
        <v>153</v>
      </c>
      <c r="AN16" s="551">
        <f>IF(AO21="","",IF(AO21="表彰あり：1～3年間",1,IF(AO21="表彰あり：4～5年間",0.5,IF(AO21="なし",0,""))))</f>
        <v>1</v>
      </c>
      <c r="AO16" s="258" t="str">
        <f>IF(AO$6=0,"",AO$6)</f>
        <v>△△建設</v>
      </c>
      <c r="AP16" s="259" t="s">
        <v>160</v>
      </c>
      <c r="AQ16" s="158"/>
      <c r="AR16" s="167"/>
      <c r="AS16" s="76"/>
      <c r="AT16" s="144"/>
      <c r="AU16" s="138"/>
      <c r="AV16" s="137"/>
      <c r="AW16" s="147"/>
      <c r="AX16" s="138">
        <f>IF(OR(AJ16="",AJ16=0),"",IF(AJ16="表彰あり：1～3年間",0.5,IF(AJ16="表彰あり：4～5年間",0.25,IF(AJ16="なし",0))))</f>
        <v>0.5</v>
      </c>
      <c r="AY16" s="137"/>
      <c r="AZ16" s="147"/>
      <c r="BA16" s="138">
        <f>IF(OR(AM16="",AM16=0),"",IF(AM16="表彰あり：1～3年間",0.5,IF(AM16="表彰あり：4～5年間",0.25,IF(AM16="なし",0))))</f>
        <v>0</v>
      </c>
      <c r="BB16" s="137"/>
      <c r="BC16" s="147"/>
      <c r="BD16" s="138">
        <f>IF(OR(AP16="",AP16=0),"",IF(AP16="表彰あり：1～3年間",0.5,IF(AP16="表彰あり：4～5年間",0.25,IF(AP16="なし",0))))</f>
        <v>0.5</v>
      </c>
      <c r="BE16" s="137"/>
      <c r="BF16" s="147"/>
    </row>
    <row r="17" spans="2:58" s="89" customFormat="1" ht="13.9" customHeight="1">
      <c r="B17" s="1273"/>
      <c r="C17" s="1274"/>
      <c r="D17" s="918"/>
      <c r="E17" s="734"/>
      <c r="F17" s="734"/>
      <c r="G17" s="734"/>
      <c r="H17" s="734"/>
      <c r="I17" s="734"/>
      <c r="J17" s="734"/>
      <c r="K17" s="734"/>
      <c r="L17" s="735"/>
      <c r="M17" s="920"/>
      <c r="N17" s="921"/>
      <c r="O17" s="921"/>
      <c r="P17" s="921"/>
      <c r="Q17" s="921"/>
      <c r="R17" s="921"/>
      <c r="S17" s="921"/>
      <c r="T17" s="921"/>
      <c r="U17" s="921"/>
      <c r="V17" s="921"/>
      <c r="W17" s="921"/>
      <c r="X17" s="922"/>
      <c r="Y17" s="668"/>
      <c r="Z17" s="669"/>
      <c r="AA17" s="670"/>
      <c r="AB17" s="973"/>
      <c r="AC17" s="974"/>
      <c r="AD17" s="975"/>
      <c r="AE17" s="990"/>
      <c r="AF17" s="991"/>
      <c r="AG17" s="992"/>
      <c r="AH17" s="613"/>
      <c r="AI17" s="351" t="str">
        <f>IF(AI$7=0,"",AI$7)</f>
        <v/>
      </c>
      <c r="AJ17" s="363"/>
      <c r="AK17" s="613"/>
      <c r="AL17" s="351" t="str">
        <f>IF(AL$7=0,"",AL$7)</f>
        <v>◇◇工業</v>
      </c>
      <c r="AM17" s="364" t="s">
        <v>204</v>
      </c>
      <c r="AN17" s="552"/>
      <c r="AO17" s="260" t="str">
        <f>IF(AO$7=0,"",AO$7)</f>
        <v/>
      </c>
      <c r="AP17" s="261"/>
      <c r="AQ17" s="158"/>
      <c r="AR17" s="167"/>
      <c r="AS17" s="76"/>
      <c r="AT17" s="77"/>
      <c r="AU17" s="138"/>
      <c r="AV17" s="137"/>
      <c r="AW17" s="148"/>
      <c r="AX17" s="138" t="str">
        <f>IF(OR(AJ17="",AJ17=0),"",IF(AJ17="表彰あり：1～3年間",0.5,IF(AJ17="表彰あり：4～5年間",0.25,IF(AJ17="なし",0))))</f>
        <v/>
      </c>
      <c r="AY17" s="137"/>
      <c r="AZ17" s="148"/>
      <c r="BA17" s="138">
        <f>IF(OR(AM17="",AM17=0),"",IF(AM17="表彰あり：1～3年間",0.5,IF(AM17="表彰あり：4～5年間",0.25,IF(AM17="なし",0))))</f>
        <v>0.25</v>
      </c>
      <c r="BB17" s="137"/>
      <c r="BC17" s="148"/>
      <c r="BD17" s="138" t="str">
        <f>IF(OR(AP17="",AP17=0),"",IF(AP17="表彰あり：1～3年間",0.5,IF(AP17="表彰あり：4～5年間",0.25,IF(AP17="なし",0))))</f>
        <v/>
      </c>
      <c r="BE17" s="137"/>
      <c r="BF17" s="148"/>
    </row>
    <row r="18" spans="2:58" s="89" customFormat="1" ht="13.9" customHeight="1">
      <c r="B18" s="1273"/>
      <c r="C18" s="1274"/>
      <c r="D18" s="918"/>
      <c r="E18" s="734"/>
      <c r="F18" s="734"/>
      <c r="G18" s="734"/>
      <c r="H18" s="734"/>
      <c r="I18" s="734"/>
      <c r="J18" s="734"/>
      <c r="K18" s="734"/>
      <c r="L18" s="735"/>
      <c r="M18" s="920" t="s">
        <v>29</v>
      </c>
      <c r="N18" s="921"/>
      <c r="O18" s="921"/>
      <c r="P18" s="921"/>
      <c r="Q18" s="921"/>
      <c r="R18" s="921"/>
      <c r="S18" s="921"/>
      <c r="T18" s="921"/>
      <c r="U18" s="921"/>
      <c r="V18" s="921"/>
      <c r="W18" s="921"/>
      <c r="X18" s="922"/>
      <c r="Y18" s="668">
        <v>0.5</v>
      </c>
      <c r="Z18" s="669"/>
      <c r="AA18" s="670"/>
      <c r="AB18" s="973"/>
      <c r="AC18" s="974"/>
      <c r="AD18" s="975"/>
      <c r="AE18" s="990"/>
      <c r="AF18" s="991"/>
      <c r="AG18" s="992"/>
      <c r="AH18" s="613"/>
      <c r="AI18" s="351" t="str">
        <f>IF(AI$8=0,"",AI$8)</f>
        <v/>
      </c>
      <c r="AJ18" s="363"/>
      <c r="AK18" s="613"/>
      <c r="AL18" s="351" t="str">
        <f>IF(AL$8=0,"",AL$8)</f>
        <v/>
      </c>
      <c r="AM18" s="364"/>
      <c r="AN18" s="552"/>
      <c r="AO18" s="260" t="str">
        <f>IF(AO$8=0,"",AO$8)</f>
        <v/>
      </c>
      <c r="AP18" s="261"/>
      <c r="AQ18" s="158"/>
      <c r="AR18" s="167"/>
      <c r="AS18" s="79">
        <v>1</v>
      </c>
      <c r="AT18" s="78" t="s">
        <v>160</v>
      </c>
      <c r="AU18" s="138"/>
      <c r="AV18" s="137"/>
      <c r="AW18" s="147"/>
      <c r="AX18" s="138" t="str">
        <f>IF(OR(AJ18="",AJ18=0),"",IF(AJ18="表彰あり：1～3年間",0.5,IF(AJ18="表彰あり：4～5年間",0.25,IF(AJ18="なし",0))))</f>
        <v/>
      </c>
      <c r="AY18" s="137"/>
      <c r="AZ18" s="147"/>
      <c r="BA18" s="138" t="str">
        <f>IF(OR(AM18="",AM18=0),"",IF(AM18="表彰あり：1～3年間",0.5,IF(AM18="表彰あり：4～5年間",0.25,IF(AM18="なし",0))))</f>
        <v/>
      </c>
      <c r="BB18" s="137"/>
      <c r="BC18" s="147"/>
      <c r="BD18" s="138" t="str">
        <f>IF(OR(AP18="",AP18=0),"",IF(AP18="表彰あり：1～3年間",0.5,IF(AP18="表彰あり：4～5年間",0.25,IF(AP18="なし",0))))</f>
        <v/>
      </c>
      <c r="BE18" s="137"/>
      <c r="BF18" s="147"/>
    </row>
    <row r="19" spans="2:58" s="89" customFormat="1" ht="13.9" customHeight="1">
      <c r="B19" s="1273"/>
      <c r="C19" s="1274"/>
      <c r="D19" s="918"/>
      <c r="E19" s="734"/>
      <c r="F19" s="734"/>
      <c r="G19" s="734"/>
      <c r="H19" s="734"/>
      <c r="I19" s="734"/>
      <c r="J19" s="734"/>
      <c r="K19" s="734"/>
      <c r="L19" s="735"/>
      <c r="M19" s="920"/>
      <c r="N19" s="921"/>
      <c r="O19" s="921"/>
      <c r="P19" s="921"/>
      <c r="Q19" s="921"/>
      <c r="R19" s="921"/>
      <c r="S19" s="921"/>
      <c r="T19" s="921"/>
      <c r="U19" s="921"/>
      <c r="V19" s="921"/>
      <c r="W19" s="921"/>
      <c r="X19" s="922"/>
      <c r="Y19" s="668"/>
      <c r="Z19" s="669"/>
      <c r="AA19" s="670"/>
      <c r="AB19" s="973"/>
      <c r="AC19" s="974"/>
      <c r="AD19" s="975"/>
      <c r="AE19" s="990"/>
      <c r="AF19" s="991"/>
      <c r="AG19" s="992"/>
      <c r="AH19" s="613"/>
      <c r="AI19" s="351" t="s">
        <v>66</v>
      </c>
      <c r="AJ19" s="365">
        <v>43447</v>
      </c>
      <c r="AK19" s="613"/>
      <c r="AL19" s="351" t="s">
        <v>66</v>
      </c>
      <c r="AM19" s="366">
        <v>42351</v>
      </c>
      <c r="AN19" s="552"/>
      <c r="AO19" s="262" t="s">
        <v>66</v>
      </c>
      <c r="AP19" s="263"/>
      <c r="AQ19" s="184"/>
      <c r="AR19" s="168"/>
      <c r="AS19" s="79">
        <v>0.5</v>
      </c>
      <c r="AT19" s="80" t="s">
        <v>204</v>
      </c>
      <c r="AU19" s="137"/>
      <c r="AV19" s="137"/>
      <c r="AW19" s="147"/>
      <c r="AX19" s="137"/>
      <c r="AY19" s="137"/>
      <c r="AZ19" s="147"/>
      <c r="BA19" s="137"/>
      <c r="BB19" s="137"/>
      <c r="BC19" s="147"/>
      <c r="BD19" s="137"/>
      <c r="BE19" s="137"/>
      <c r="BF19" s="147"/>
    </row>
    <row r="20" spans="2:58" s="89" customFormat="1" ht="13.9" customHeight="1">
      <c r="B20" s="1273"/>
      <c r="C20" s="1274"/>
      <c r="D20" s="918"/>
      <c r="E20" s="734"/>
      <c r="F20" s="734"/>
      <c r="G20" s="734"/>
      <c r="H20" s="734"/>
      <c r="I20" s="734"/>
      <c r="J20" s="734"/>
      <c r="K20" s="734"/>
      <c r="L20" s="735"/>
      <c r="M20" s="920" t="s">
        <v>14</v>
      </c>
      <c r="N20" s="921"/>
      <c r="O20" s="921"/>
      <c r="P20" s="921"/>
      <c r="Q20" s="921"/>
      <c r="R20" s="921"/>
      <c r="S20" s="921"/>
      <c r="T20" s="921"/>
      <c r="U20" s="921"/>
      <c r="V20" s="921"/>
      <c r="W20" s="921"/>
      <c r="X20" s="922"/>
      <c r="Y20" s="668">
        <v>0</v>
      </c>
      <c r="Z20" s="669"/>
      <c r="AA20" s="670"/>
      <c r="AB20" s="973"/>
      <c r="AC20" s="974"/>
      <c r="AD20" s="975"/>
      <c r="AE20" s="990"/>
      <c r="AF20" s="991"/>
      <c r="AG20" s="992"/>
      <c r="AH20" s="613"/>
      <c r="AI20" s="367" t="s">
        <v>4</v>
      </c>
      <c r="AJ20" s="368"/>
      <c r="AK20" s="613"/>
      <c r="AL20" s="367" t="s">
        <v>4</v>
      </c>
      <c r="AM20" s="369"/>
      <c r="AN20" s="552"/>
      <c r="AO20" s="264" t="s">
        <v>4</v>
      </c>
      <c r="AP20" s="265"/>
      <c r="AQ20" s="159"/>
      <c r="AR20" s="159"/>
      <c r="AS20" s="79"/>
      <c r="AT20" s="80"/>
      <c r="AU20" s="137"/>
      <c r="AV20" s="137"/>
      <c r="AW20" s="147"/>
      <c r="AX20" s="137"/>
      <c r="AY20" s="137"/>
      <c r="AZ20" s="147"/>
      <c r="BA20" s="137"/>
      <c r="BB20" s="137"/>
      <c r="BC20" s="147"/>
      <c r="BD20" s="137"/>
      <c r="BE20" s="137"/>
      <c r="BF20" s="147"/>
    </row>
    <row r="21" spans="2:58" s="89" customFormat="1" ht="13.9" customHeight="1">
      <c r="B21" s="1273"/>
      <c r="C21" s="1274"/>
      <c r="D21" s="919"/>
      <c r="E21" s="736"/>
      <c r="F21" s="736"/>
      <c r="G21" s="736"/>
      <c r="H21" s="736"/>
      <c r="I21" s="736"/>
      <c r="J21" s="736"/>
      <c r="K21" s="736"/>
      <c r="L21" s="737"/>
      <c r="M21" s="923"/>
      <c r="N21" s="924"/>
      <c r="O21" s="924"/>
      <c r="P21" s="924"/>
      <c r="Q21" s="924"/>
      <c r="R21" s="924"/>
      <c r="S21" s="924"/>
      <c r="T21" s="924"/>
      <c r="U21" s="924"/>
      <c r="V21" s="924"/>
      <c r="W21" s="924"/>
      <c r="X21" s="925"/>
      <c r="Y21" s="671"/>
      <c r="Z21" s="672"/>
      <c r="AA21" s="673"/>
      <c r="AB21" s="976"/>
      <c r="AC21" s="977"/>
      <c r="AD21" s="978"/>
      <c r="AE21" s="990"/>
      <c r="AF21" s="991"/>
      <c r="AG21" s="992"/>
      <c r="AH21" s="614"/>
      <c r="AI21" s="623" t="str">
        <f>IF(AX21="","",IF(AX21=0.5,"表彰あり：1～3年間",IF(AX21=0.25,"表彰あり：4～5年間",IF(AX21=0,"なし"))))</f>
        <v>表彰あり：1～3年間</v>
      </c>
      <c r="AJ21" s="818"/>
      <c r="AK21" s="614"/>
      <c r="AL21" s="623" t="str">
        <f>IF(BA21="","",IF(BA21=0.5,"表彰あり：1～3年間",IF(BA21=0.25,"表彰あり：4～5年間",IF(BA21=0,"なし"))))</f>
        <v>表彰あり：4～5年間</v>
      </c>
      <c r="AM21" s="624"/>
      <c r="AN21" s="553"/>
      <c r="AO21" s="621" t="str">
        <f>IF(BD21="","",IF(BD21=0.5,"表彰あり：1～3年間",IF(BD21=0.25,"表彰あり：4～5年間",IF(BD21=0,"なし"))))</f>
        <v>表彰あり：1～3年間</v>
      </c>
      <c r="AP21" s="622"/>
      <c r="AQ21" s="169"/>
      <c r="AR21" s="169"/>
      <c r="AS21" s="79">
        <v>0</v>
      </c>
      <c r="AT21" s="81" t="s">
        <v>274</v>
      </c>
      <c r="AU21" s="137"/>
      <c r="AV21" s="137"/>
      <c r="AW21" s="147"/>
      <c r="AX21" s="137">
        <f>MAX(AX16:AX18)</f>
        <v>0.5</v>
      </c>
      <c r="AY21" s="137"/>
      <c r="AZ21" s="147"/>
      <c r="BA21" s="137">
        <f>MAX(BA16:BA18)</f>
        <v>0.25</v>
      </c>
      <c r="BB21" s="137"/>
      <c r="BC21" s="147"/>
      <c r="BD21" s="137">
        <f>MAX(BD16:BD18)</f>
        <v>0.5</v>
      </c>
      <c r="BE21" s="137"/>
      <c r="BF21" s="147"/>
    </row>
    <row r="22" spans="2:58" s="89" customFormat="1" ht="13.9" customHeight="1">
      <c r="B22" s="1273"/>
      <c r="C22" s="1274"/>
      <c r="D22" s="917" t="s">
        <v>205</v>
      </c>
      <c r="E22" s="732"/>
      <c r="F22" s="732"/>
      <c r="G22" s="732"/>
      <c r="H22" s="732"/>
      <c r="I22" s="732"/>
      <c r="J22" s="732"/>
      <c r="K22" s="732"/>
      <c r="L22" s="733"/>
      <c r="M22" s="961" t="s">
        <v>30</v>
      </c>
      <c r="N22" s="962"/>
      <c r="O22" s="962"/>
      <c r="P22" s="962"/>
      <c r="Q22" s="962"/>
      <c r="R22" s="962"/>
      <c r="S22" s="962"/>
      <c r="T22" s="962"/>
      <c r="U22" s="962"/>
      <c r="V22" s="962"/>
      <c r="W22" s="962"/>
      <c r="X22" s="963"/>
      <c r="Y22" s="594">
        <v>0.5</v>
      </c>
      <c r="Z22" s="595"/>
      <c r="AA22" s="596"/>
      <c r="AB22" s="982">
        <v>0.5</v>
      </c>
      <c r="AC22" s="982"/>
      <c r="AD22" s="983"/>
      <c r="AE22" s="990"/>
      <c r="AF22" s="991"/>
      <c r="AG22" s="992"/>
      <c r="AH22" s="612">
        <v>0.5</v>
      </c>
      <c r="AI22" s="360" t="str">
        <f>IF(AI$6=0,"",AI$6)</f>
        <v>○○建設(株)</v>
      </c>
      <c r="AJ22" s="361" t="s">
        <v>134</v>
      </c>
      <c r="AK22" s="612">
        <v>0.5</v>
      </c>
      <c r="AL22" s="360" t="str">
        <f>IF(AL$6=0,"",AL$6)</f>
        <v>□□組</v>
      </c>
      <c r="AM22" s="362" t="s">
        <v>153</v>
      </c>
      <c r="AN22" s="551">
        <f>IF(AO27="","",IF(AO27="ISO9001を取得",0.5,IF(AO27="なし",0,"")))</f>
        <v>0.5</v>
      </c>
      <c r="AO22" s="258" t="str">
        <f>IF(AO$6=0,"",AO$6)</f>
        <v>△△建設</v>
      </c>
      <c r="AP22" s="259" t="s">
        <v>134</v>
      </c>
      <c r="AQ22" s="158"/>
      <c r="AR22" s="167"/>
      <c r="AS22" s="79"/>
      <c r="AT22" s="77"/>
      <c r="AU22" s="135"/>
      <c r="AV22" s="137"/>
      <c r="AW22" s="147"/>
      <c r="AX22" s="135">
        <f>IF(OR(AJ22="",AJ22=0),"",IF(AJ22="ISO9001を取得",0.5,IF(AJ22="なし",0)))</f>
        <v>0.5</v>
      </c>
      <c r="AY22" s="137"/>
      <c r="AZ22" s="147"/>
      <c r="BA22" s="135">
        <f>IF(OR(AM22="",AM22=0),"",IF(AM22="ISO9001を取得",0.5,IF(AM22="なし",0)))</f>
        <v>0</v>
      </c>
      <c r="BB22" s="137"/>
      <c r="BC22" s="147"/>
      <c r="BD22" s="135">
        <f>IF(OR(AP22="",AP22=0),"",IF(AP22="ISO9001を取得",0.5,IF(AP22="なし",0)))</f>
        <v>0.5</v>
      </c>
      <c r="BE22" s="137"/>
      <c r="BF22" s="147"/>
    </row>
    <row r="23" spans="2:58" s="89" customFormat="1" ht="13.9" customHeight="1">
      <c r="B23" s="1273"/>
      <c r="C23" s="1274"/>
      <c r="D23" s="918"/>
      <c r="E23" s="734"/>
      <c r="F23" s="734"/>
      <c r="G23" s="734"/>
      <c r="H23" s="734"/>
      <c r="I23" s="734"/>
      <c r="J23" s="734"/>
      <c r="K23" s="734"/>
      <c r="L23" s="735"/>
      <c r="M23" s="964"/>
      <c r="N23" s="727"/>
      <c r="O23" s="727"/>
      <c r="P23" s="727"/>
      <c r="Q23" s="727"/>
      <c r="R23" s="727"/>
      <c r="S23" s="727"/>
      <c r="T23" s="727"/>
      <c r="U23" s="727"/>
      <c r="V23" s="727"/>
      <c r="W23" s="727"/>
      <c r="X23" s="728"/>
      <c r="Y23" s="597"/>
      <c r="Z23" s="598"/>
      <c r="AA23" s="599"/>
      <c r="AB23" s="973"/>
      <c r="AC23" s="974"/>
      <c r="AD23" s="975"/>
      <c r="AE23" s="990"/>
      <c r="AF23" s="991"/>
      <c r="AG23" s="992"/>
      <c r="AH23" s="613"/>
      <c r="AI23" s="351" t="str">
        <f>IF(AI$7=0,"",AI$7)</f>
        <v/>
      </c>
      <c r="AJ23" s="363"/>
      <c r="AK23" s="613"/>
      <c r="AL23" s="351" t="str">
        <f>IF(AL$7=0,"",AL$7)</f>
        <v>◇◇工業</v>
      </c>
      <c r="AM23" s="364" t="s">
        <v>134</v>
      </c>
      <c r="AN23" s="552"/>
      <c r="AO23" s="260" t="str">
        <f>IF(AO$7=0,"",AO$7)</f>
        <v/>
      </c>
      <c r="AP23" s="261"/>
      <c r="AQ23" s="158"/>
      <c r="AR23" s="167"/>
      <c r="AS23" s="79">
        <v>0.5</v>
      </c>
      <c r="AT23" s="78" t="s">
        <v>275</v>
      </c>
      <c r="AU23" s="135"/>
      <c r="AV23" s="137"/>
      <c r="AW23" s="147"/>
      <c r="AX23" s="135" t="str">
        <f>IF(OR(AJ23="",AJ23=0),"",IF(AJ23="ISO9001を取得",0.5,IF(AJ23="なし",0)))</f>
        <v/>
      </c>
      <c r="AY23" s="137"/>
      <c r="AZ23" s="147"/>
      <c r="BA23" s="135">
        <f>IF(OR(AM23="",AM23=0),"",IF(AM23="ISO9001を取得",0.5,IF(AM23="なし",0)))</f>
        <v>0.5</v>
      </c>
      <c r="BB23" s="137"/>
      <c r="BC23" s="147"/>
      <c r="BD23" s="135" t="str">
        <f>IF(OR(AP23="",AP23=0),"",IF(AP23="ISO9001を取得",0.5,IF(AP23="なし",0)))</f>
        <v/>
      </c>
      <c r="BE23" s="137"/>
      <c r="BF23" s="147"/>
    </row>
    <row r="24" spans="2:58" s="89" customFormat="1" ht="13.9" customHeight="1">
      <c r="B24" s="1273"/>
      <c r="C24" s="1274"/>
      <c r="D24" s="918"/>
      <c r="E24" s="734"/>
      <c r="F24" s="734"/>
      <c r="G24" s="734"/>
      <c r="H24" s="734"/>
      <c r="I24" s="734"/>
      <c r="J24" s="734"/>
      <c r="K24" s="734"/>
      <c r="L24" s="735"/>
      <c r="M24" s="567"/>
      <c r="N24" s="568"/>
      <c r="O24" s="568"/>
      <c r="P24" s="568"/>
      <c r="Q24" s="568"/>
      <c r="R24" s="568"/>
      <c r="S24" s="568"/>
      <c r="T24" s="568"/>
      <c r="U24" s="568"/>
      <c r="V24" s="568"/>
      <c r="W24" s="568"/>
      <c r="X24" s="569"/>
      <c r="Y24" s="643"/>
      <c r="Z24" s="644"/>
      <c r="AA24" s="714"/>
      <c r="AB24" s="973"/>
      <c r="AC24" s="974"/>
      <c r="AD24" s="975"/>
      <c r="AE24" s="990"/>
      <c r="AF24" s="991"/>
      <c r="AG24" s="992"/>
      <c r="AH24" s="613"/>
      <c r="AI24" s="351" t="str">
        <f>IF(AI$8=0,"",AI$8)</f>
        <v/>
      </c>
      <c r="AJ24" s="363"/>
      <c r="AK24" s="613"/>
      <c r="AL24" s="351" t="str">
        <f>IF(AL$8=0,"",AL$8)</f>
        <v/>
      </c>
      <c r="AM24" s="364"/>
      <c r="AN24" s="552"/>
      <c r="AO24" s="260" t="str">
        <f>IF(AO$8=0,"",AO$8)</f>
        <v/>
      </c>
      <c r="AP24" s="261"/>
      <c r="AQ24" s="158"/>
      <c r="AR24" s="167"/>
      <c r="AS24" s="79"/>
      <c r="AT24" s="80"/>
      <c r="AU24" s="135"/>
      <c r="AV24" s="137"/>
      <c r="AW24" s="147"/>
      <c r="AX24" s="135" t="str">
        <f>IF(OR(AJ24="",AJ24=0),"",IF(AJ24="ISO9001を取得",0.5,IF(AJ24="なし",0)))</f>
        <v/>
      </c>
      <c r="AY24" s="137"/>
      <c r="AZ24" s="147"/>
      <c r="BA24" s="135" t="str">
        <f>IF(OR(AM24="",AM24=0),"",IF(AM24="ISO9001を取得",0.5,IF(AM24="なし",0)))</f>
        <v/>
      </c>
      <c r="BB24" s="137"/>
      <c r="BC24" s="147"/>
      <c r="BD24" s="135" t="str">
        <f>IF(OR(AP24="",AP24=0),"",IF(AP24="ISO9001を取得",0.5,IF(AP24="なし",0)))</f>
        <v/>
      </c>
      <c r="BE24" s="137"/>
      <c r="BF24" s="147"/>
    </row>
    <row r="25" spans="2:58" s="89" customFormat="1" ht="13.9" customHeight="1">
      <c r="B25" s="1273"/>
      <c r="C25" s="1274"/>
      <c r="D25" s="918"/>
      <c r="E25" s="734"/>
      <c r="F25" s="734"/>
      <c r="G25" s="734"/>
      <c r="H25" s="734"/>
      <c r="I25" s="734"/>
      <c r="J25" s="734"/>
      <c r="K25" s="734"/>
      <c r="L25" s="735"/>
      <c r="M25" s="564" t="s">
        <v>6</v>
      </c>
      <c r="N25" s="565"/>
      <c r="O25" s="565"/>
      <c r="P25" s="565"/>
      <c r="Q25" s="565"/>
      <c r="R25" s="565"/>
      <c r="S25" s="565"/>
      <c r="T25" s="565"/>
      <c r="U25" s="565"/>
      <c r="V25" s="565"/>
      <c r="W25" s="565"/>
      <c r="X25" s="566"/>
      <c r="Y25" s="773">
        <v>0</v>
      </c>
      <c r="Z25" s="774"/>
      <c r="AA25" s="775"/>
      <c r="AB25" s="973"/>
      <c r="AC25" s="974"/>
      <c r="AD25" s="975"/>
      <c r="AE25" s="990"/>
      <c r="AF25" s="991"/>
      <c r="AG25" s="992"/>
      <c r="AH25" s="613"/>
      <c r="AI25" s="351" t="s">
        <v>65</v>
      </c>
      <c r="AJ25" s="365">
        <v>44089</v>
      </c>
      <c r="AK25" s="613"/>
      <c r="AL25" s="351" t="s">
        <v>65</v>
      </c>
      <c r="AM25" s="366">
        <v>44540</v>
      </c>
      <c r="AN25" s="552"/>
      <c r="AO25" s="262" t="s">
        <v>65</v>
      </c>
      <c r="AP25" s="263"/>
      <c r="AQ25" s="184"/>
      <c r="AR25" s="168"/>
      <c r="AS25" s="79">
        <v>0</v>
      </c>
      <c r="AT25" s="81" t="s">
        <v>274</v>
      </c>
      <c r="AU25" s="137"/>
      <c r="AV25" s="137"/>
      <c r="AW25" s="147"/>
      <c r="AX25" s="137"/>
      <c r="AY25" s="137"/>
      <c r="AZ25" s="147"/>
      <c r="BA25" s="137"/>
      <c r="BB25" s="137"/>
      <c r="BC25" s="147"/>
      <c r="BD25" s="137"/>
      <c r="BE25" s="137"/>
      <c r="BF25" s="147"/>
    </row>
    <row r="26" spans="2:58" s="89" customFormat="1" ht="13.9" customHeight="1">
      <c r="B26" s="1273"/>
      <c r="C26" s="1274"/>
      <c r="D26" s="918"/>
      <c r="E26" s="734"/>
      <c r="F26" s="734"/>
      <c r="G26" s="734"/>
      <c r="H26" s="734"/>
      <c r="I26" s="734"/>
      <c r="J26" s="734"/>
      <c r="K26" s="734"/>
      <c r="L26" s="735"/>
      <c r="M26" s="964"/>
      <c r="N26" s="727"/>
      <c r="O26" s="727"/>
      <c r="P26" s="727"/>
      <c r="Q26" s="727"/>
      <c r="R26" s="727"/>
      <c r="S26" s="727"/>
      <c r="T26" s="727"/>
      <c r="U26" s="727"/>
      <c r="V26" s="727"/>
      <c r="W26" s="727"/>
      <c r="X26" s="728"/>
      <c r="Y26" s="597"/>
      <c r="Z26" s="598"/>
      <c r="AA26" s="599"/>
      <c r="AB26" s="973"/>
      <c r="AC26" s="974"/>
      <c r="AD26" s="975"/>
      <c r="AE26" s="990"/>
      <c r="AF26" s="991"/>
      <c r="AG26" s="992"/>
      <c r="AH26" s="613"/>
      <c r="AI26" s="370" t="s">
        <v>346</v>
      </c>
      <c r="AJ26" s="368"/>
      <c r="AK26" s="613"/>
      <c r="AL26" s="370" t="s">
        <v>346</v>
      </c>
      <c r="AM26" s="369"/>
      <c r="AN26" s="552"/>
      <c r="AO26" s="266" t="s">
        <v>346</v>
      </c>
      <c r="AP26" s="265"/>
      <c r="AQ26" s="159"/>
      <c r="AR26" s="159"/>
      <c r="AS26" s="79"/>
      <c r="AT26" s="82"/>
      <c r="AU26" s="148"/>
      <c r="AV26" s="148"/>
      <c r="AW26" s="148"/>
      <c r="AX26" s="148"/>
      <c r="AY26" s="148"/>
      <c r="AZ26" s="148"/>
      <c r="BA26" s="148"/>
      <c r="BB26" s="148"/>
      <c r="BC26" s="148"/>
      <c r="BD26" s="148"/>
      <c r="BE26" s="148"/>
      <c r="BF26" s="148"/>
    </row>
    <row r="27" spans="2:58" s="89" customFormat="1" ht="13.9" customHeight="1">
      <c r="B27" s="1273"/>
      <c r="C27" s="1274"/>
      <c r="D27" s="919"/>
      <c r="E27" s="736"/>
      <c r="F27" s="736"/>
      <c r="G27" s="736"/>
      <c r="H27" s="736"/>
      <c r="I27" s="736"/>
      <c r="J27" s="736"/>
      <c r="K27" s="736"/>
      <c r="L27" s="737"/>
      <c r="M27" s="747"/>
      <c r="N27" s="748"/>
      <c r="O27" s="748"/>
      <c r="P27" s="748"/>
      <c r="Q27" s="748"/>
      <c r="R27" s="748"/>
      <c r="S27" s="748"/>
      <c r="T27" s="748"/>
      <c r="U27" s="748"/>
      <c r="V27" s="748"/>
      <c r="W27" s="748"/>
      <c r="X27" s="749"/>
      <c r="Y27" s="645"/>
      <c r="Z27" s="646"/>
      <c r="AA27" s="782"/>
      <c r="AB27" s="976"/>
      <c r="AC27" s="977"/>
      <c r="AD27" s="978"/>
      <c r="AE27" s="990"/>
      <c r="AF27" s="991"/>
      <c r="AG27" s="992"/>
      <c r="AH27" s="614"/>
      <c r="AI27" s="562" t="str">
        <f>IF(AX27="","",IF(AX27=0.5,"ISO9001を取得",IF(AX27=0,"なし")))</f>
        <v>ISO9001を取得</v>
      </c>
      <c r="AJ27" s="611"/>
      <c r="AK27" s="614"/>
      <c r="AL27" s="562" t="str">
        <f>IF(BA27="","",IF(BA27=0.5,"ISO9001を取得",IF(BA27=0,"なし")))</f>
        <v>ISO9001を取得</v>
      </c>
      <c r="AM27" s="563"/>
      <c r="AN27" s="553"/>
      <c r="AO27" s="1014" t="str">
        <f>IF(BD27="","",IF(BD27=0.5,"ISO9001を取得",IF(BD27=0,"なし")))</f>
        <v>ISO9001を取得</v>
      </c>
      <c r="AP27" s="1015"/>
      <c r="AQ27" s="169"/>
      <c r="AR27" s="169"/>
      <c r="AS27" s="79"/>
      <c r="AT27" s="77"/>
      <c r="AU27" s="147"/>
      <c r="AX27" s="147">
        <f>MAX(AX22:AX24)</f>
        <v>0.5</v>
      </c>
      <c r="BA27" s="147">
        <f>MAX(BA22:BA24)</f>
        <v>0.5</v>
      </c>
      <c r="BD27" s="147">
        <f>MAX(BD22:BD24)</f>
        <v>0.5</v>
      </c>
    </row>
    <row r="28" spans="2:58" s="89" customFormat="1" ht="23.25" customHeight="1">
      <c r="B28" s="1273"/>
      <c r="C28" s="1274"/>
      <c r="D28" s="918" t="s">
        <v>31</v>
      </c>
      <c r="E28" s="734"/>
      <c r="F28" s="734"/>
      <c r="G28" s="734"/>
      <c r="H28" s="734"/>
      <c r="I28" s="734"/>
      <c r="J28" s="734"/>
      <c r="K28" s="734"/>
      <c r="L28" s="735"/>
      <c r="M28" s="708" t="s">
        <v>343</v>
      </c>
      <c r="N28" s="709"/>
      <c r="O28" s="709"/>
      <c r="P28" s="709"/>
      <c r="Q28" s="709"/>
      <c r="R28" s="709"/>
      <c r="S28" s="709"/>
      <c r="T28" s="709"/>
      <c r="U28" s="709"/>
      <c r="V28" s="709"/>
      <c r="W28" s="709"/>
      <c r="X28" s="710"/>
      <c r="Y28" s="986">
        <v>1</v>
      </c>
      <c r="Z28" s="987"/>
      <c r="AA28" s="988"/>
      <c r="AB28" s="989">
        <v>1.5</v>
      </c>
      <c r="AC28" s="982"/>
      <c r="AD28" s="983"/>
      <c r="AE28" s="990"/>
      <c r="AF28" s="991"/>
      <c r="AG28" s="992"/>
      <c r="AH28" s="984">
        <v>1</v>
      </c>
      <c r="AI28" s="371" t="str">
        <f>IF(AI$6=0,"",AI$6)</f>
        <v>○○建設(株)</v>
      </c>
      <c r="AJ28" s="372" t="s">
        <v>305</v>
      </c>
      <c r="AK28" s="984">
        <v>1</v>
      </c>
      <c r="AL28" s="371" t="str">
        <f>IF(AL$6=0,"",AL$6)</f>
        <v>□□組</v>
      </c>
      <c r="AM28" s="373" t="s">
        <v>304</v>
      </c>
      <c r="AN28" s="1019">
        <f>IF(AO33="","",IF(AO33="当該工事規模以上",1,IF(AO33="当該工事規模の1/2以上",0.75,IF(AO33="当該工事規模の1/2未満",0.5,IF(AO33="なし",0)))))</f>
        <v>1</v>
      </c>
      <c r="AO28" s="267" t="str">
        <f>IF(AO$6=0,"",AO$6)</f>
        <v>△△建設</v>
      </c>
      <c r="AP28" s="268" t="s">
        <v>305</v>
      </c>
      <c r="AQ28" s="158"/>
      <c r="AR28" s="158"/>
      <c r="AS28" s="79">
        <v>1</v>
      </c>
      <c r="AT28" s="83" t="s">
        <v>305</v>
      </c>
      <c r="AU28" s="135"/>
      <c r="AV28" s="77"/>
      <c r="AW28" s="86"/>
      <c r="AX28" s="135">
        <f>IF(AJ28="","",IF(AJ28="当該工事規模以上",1,IF(AJ28="当該工事規模の1/2以上",0.75,IF(AJ28="当該工事規模の1/2未満",0.5,IF(AJ28="なし",0)))))</f>
        <v>1</v>
      </c>
      <c r="AY28" s="77"/>
      <c r="AZ28" s="86"/>
      <c r="BA28" s="135">
        <f>IF(AM28="","",IF(AM28="当該工事規模以上",1,IF(AM28="当該工事規模の1/2以上",0.75,IF(AM28="当該工事規模の1/2未満",0.5,IF(AM28="なし",0)))))</f>
        <v>0.75</v>
      </c>
      <c r="BB28" s="77"/>
      <c r="BC28" s="86"/>
      <c r="BD28" s="135">
        <f>IF(AP28="","",IF(AP28="当該工事規模以上",1,IF(AP28="当該工事規模の1/2以上",0.75,IF(AP28="当該工事規模の1/2未満",0.5,IF(AP28="なし",0)))))</f>
        <v>1</v>
      </c>
      <c r="BE28" s="77"/>
      <c r="BF28" s="86"/>
    </row>
    <row r="29" spans="2:58" s="89" customFormat="1" ht="13.9" customHeight="1">
      <c r="B29" s="1273"/>
      <c r="C29" s="1274"/>
      <c r="D29" s="918"/>
      <c r="E29" s="734"/>
      <c r="F29" s="734"/>
      <c r="G29" s="734"/>
      <c r="H29" s="734"/>
      <c r="I29" s="734"/>
      <c r="J29" s="734"/>
      <c r="K29" s="734"/>
      <c r="L29" s="735"/>
      <c r="M29" s="711"/>
      <c r="N29" s="712"/>
      <c r="O29" s="712"/>
      <c r="P29" s="712"/>
      <c r="Q29" s="712"/>
      <c r="R29" s="712"/>
      <c r="S29" s="712"/>
      <c r="T29" s="712"/>
      <c r="U29" s="712"/>
      <c r="V29" s="712"/>
      <c r="W29" s="712"/>
      <c r="X29" s="713"/>
      <c r="Y29" s="935"/>
      <c r="Z29" s="936"/>
      <c r="AA29" s="937"/>
      <c r="AB29" s="973"/>
      <c r="AC29" s="974"/>
      <c r="AD29" s="975"/>
      <c r="AE29" s="990"/>
      <c r="AF29" s="991"/>
      <c r="AG29" s="992"/>
      <c r="AH29" s="984"/>
      <c r="AI29" s="351" t="str">
        <f>IF(AI$7=0,"",AI$7)</f>
        <v/>
      </c>
      <c r="AJ29" s="363"/>
      <c r="AK29" s="984"/>
      <c r="AL29" s="351" t="str">
        <f>IF(AL$7=0,"",AL$7)</f>
        <v>◇◇工業</v>
      </c>
      <c r="AM29" s="364" t="s">
        <v>305</v>
      </c>
      <c r="AN29" s="1019"/>
      <c r="AO29" s="260" t="str">
        <f>IF(AO$7=0,"",AO$7)</f>
        <v/>
      </c>
      <c r="AP29" s="261"/>
      <c r="AQ29" s="158"/>
      <c r="AR29" s="158"/>
      <c r="AS29" s="79">
        <v>0.75</v>
      </c>
      <c r="AT29" s="84" t="s">
        <v>304</v>
      </c>
      <c r="AU29" s="135"/>
      <c r="AV29" s="77"/>
      <c r="AW29" s="86"/>
      <c r="AX29" s="135" t="str">
        <f>IF(AJ29="","",IF(AJ29="当該工事規模以上",1,IF(AJ29="当該工事規模の1/2以上",0.75,IF(AJ29="当該工事規模の1/2未満",0.5,IF(AJ29="なし",0)))))</f>
        <v/>
      </c>
      <c r="AY29" s="77"/>
      <c r="AZ29" s="86"/>
      <c r="BA29" s="135">
        <f>IF(AM29="","",IF(AM29="当該工事規模以上",1,IF(AM29="当該工事規模の1/2以上",0.75,IF(AM29="当該工事規模の1/2未満",0.5,IF(AM29="なし",0)))))</f>
        <v>1</v>
      </c>
      <c r="BB29" s="77"/>
      <c r="BC29" s="86"/>
      <c r="BD29" s="135" t="str">
        <f>IF(AP29="","",IF(AP29="当該工事規模以上",1,IF(AP29="当該工事規模の1/2以上",0.75,IF(AP29="当該工事規模の1/2未満",0.5,IF(AP29="なし",0)))))</f>
        <v/>
      </c>
      <c r="BE29" s="77"/>
      <c r="BF29" s="86"/>
    </row>
    <row r="30" spans="2:58" s="89" customFormat="1" ht="13.9" customHeight="1">
      <c r="B30" s="1273"/>
      <c r="C30" s="1274"/>
      <c r="D30" s="918"/>
      <c r="E30" s="734"/>
      <c r="F30" s="734"/>
      <c r="G30" s="734"/>
      <c r="H30" s="734"/>
      <c r="I30" s="734"/>
      <c r="J30" s="734"/>
      <c r="K30" s="734"/>
      <c r="L30" s="735"/>
      <c r="M30" s="968" t="s">
        <v>302</v>
      </c>
      <c r="N30" s="969"/>
      <c r="O30" s="969"/>
      <c r="P30" s="969"/>
      <c r="Q30" s="969"/>
      <c r="R30" s="969"/>
      <c r="S30" s="969"/>
      <c r="T30" s="969"/>
      <c r="U30" s="969"/>
      <c r="V30" s="969"/>
      <c r="W30" s="969"/>
      <c r="X30" s="970"/>
      <c r="Y30" s="935">
        <v>0.75</v>
      </c>
      <c r="Z30" s="936"/>
      <c r="AA30" s="937"/>
      <c r="AB30" s="973"/>
      <c r="AC30" s="974"/>
      <c r="AD30" s="975"/>
      <c r="AE30" s="990"/>
      <c r="AF30" s="991"/>
      <c r="AG30" s="992"/>
      <c r="AH30" s="984"/>
      <c r="AI30" s="351" t="str">
        <f>IF(AI$8=0,"",AI$8)</f>
        <v/>
      </c>
      <c r="AJ30" s="363"/>
      <c r="AK30" s="984"/>
      <c r="AL30" s="351" t="str">
        <f>IF(AL$8=0,"",AL$8)</f>
        <v/>
      </c>
      <c r="AM30" s="364"/>
      <c r="AN30" s="1019"/>
      <c r="AO30" s="260" t="str">
        <f>IF(AO$8=0,"",AO$8)</f>
        <v/>
      </c>
      <c r="AP30" s="261"/>
      <c r="AQ30" s="158"/>
      <c r="AR30" s="158"/>
      <c r="AS30" s="79">
        <v>0.5</v>
      </c>
      <c r="AT30" s="84" t="s">
        <v>306</v>
      </c>
      <c r="AU30" s="135"/>
      <c r="AV30" s="77"/>
      <c r="AW30" s="86"/>
      <c r="AX30" s="135" t="str">
        <f>IF(AJ30="","",IF(AJ30="当該工事規模以上",1,IF(AJ30="当該工事規模の1/2以上",0.75,IF(AJ30="当該工事規模の1/2未満",0.5,IF(AJ30="なし",0)))))</f>
        <v/>
      </c>
      <c r="AY30" s="77"/>
      <c r="AZ30" s="86"/>
      <c r="BA30" s="135" t="str">
        <f>IF(AM30="","",IF(AM30="当該工事規模以上",1,IF(AM30="当該工事規模の1/2以上",0.75,IF(AM30="当該工事規模の1/2未満",0.5,IF(AM30="なし",0)))))</f>
        <v/>
      </c>
      <c r="BB30" s="77"/>
      <c r="BC30" s="86"/>
      <c r="BD30" s="135" t="str">
        <f>IF(AP30="","",IF(AP30="当該工事規模以上",1,IF(AP30="当該工事規模の1/2以上",0.75,IF(AP30="当該工事規模の1/2未満",0.5,IF(AP30="なし",0)))))</f>
        <v/>
      </c>
      <c r="BE30" s="77"/>
      <c r="BF30" s="86"/>
    </row>
    <row r="31" spans="2:58" s="89" customFormat="1" ht="13.9" customHeight="1">
      <c r="B31" s="1273"/>
      <c r="C31" s="1274"/>
      <c r="D31" s="918"/>
      <c r="E31" s="734"/>
      <c r="F31" s="734"/>
      <c r="G31" s="734"/>
      <c r="H31" s="734"/>
      <c r="I31" s="734"/>
      <c r="J31" s="734"/>
      <c r="K31" s="734"/>
      <c r="L31" s="735"/>
      <c r="M31" s="711"/>
      <c r="N31" s="712"/>
      <c r="O31" s="712"/>
      <c r="P31" s="712"/>
      <c r="Q31" s="712"/>
      <c r="R31" s="712"/>
      <c r="S31" s="712"/>
      <c r="T31" s="712"/>
      <c r="U31" s="712"/>
      <c r="V31" s="712"/>
      <c r="W31" s="712"/>
      <c r="X31" s="713"/>
      <c r="Y31" s="935"/>
      <c r="Z31" s="936"/>
      <c r="AA31" s="937"/>
      <c r="AB31" s="973"/>
      <c r="AC31" s="974"/>
      <c r="AD31" s="975"/>
      <c r="AE31" s="990"/>
      <c r="AF31" s="991"/>
      <c r="AG31" s="992"/>
      <c r="AH31" s="984"/>
      <c r="AI31" s="351"/>
      <c r="AJ31" s="372"/>
      <c r="AK31" s="984"/>
      <c r="AL31" s="351"/>
      <c r="AM31" s="373"/>
      <c r="AN31" s="1019"/>
      <c r="AO31" s="260"/>
      <c r="AP31" s="269"/>
      <c r="AQ31" s="158"/>
      <c r="AR31" s="158"/>
      <c r="AS31" s="79"/>
      <c r="AT31" s="84"/>
      <c r="AU31" s="135"/>
      <c r="AV31" s="77"/>
      <c r="AW31" s="86"/>
      <c r="AX31" s="135" t="str">
        <f>IF(AJ32="","",IF(AJ32="同じ管内で、当該工事規模以上",1.5,IF(AI32="管外で、当該工事規模以上",1.25,IF(AI32="同じ管内で、当該工事規模の1/2以上",1,IF(AI32="管外で、当該工事規模の1/2以上",0.75,IF(AI32="同じ管内で、当該工事規模の1/2未満",0.5,IF(AI32="管外で、当該工事規模の1/2未満",0.25,IF(AI32="なし",0))))))))</f>
        <v/>
      </c>
      <c r="AY31" s="77"/>
      <c r="AZ31" s="86"/>
      <c r="BA31" s="135" t="str">
        <f>IF(AM32="","",IF(AM32="同じ管内で、当該工事規模以上",1.5,IF(AL32="管外で、当該工事規模以上",1.25,IF(AL32="同じ管内で、当該工事規模の1/2以上",1,IF(AL32="管外で、当該工事規模の1/2以上",0.75,IF(AL32="同じ管内で、当該工事規模の1/2未満",0.5,IF(AL32="管外で、当該工事規模の1/2未満",0.25,IF(AL32="なし",0))))))))</f>
        <v/>
      </c>
      <c r="BB31" s="77"/>
      <c r="BC31" s="86"/>
      <c r="BD31" s="135" t="str">
        <f>IF(AP32="","",IF(AP32="同じ管内で、当該工事規模以上",1.5,IF(AO32="管外で、当該工事規模以上",1.25,IF(AO32="同じ管内で、当該工事規模の1/2以上",1,IF(AO32="管外で、当該工事規模の1/2以上",0.75,IF(AO32="同じ管内で、当該工事規模の1/2未満",0.5,IF(AO32="管外で、当該工事規模の1/2未満",0.25,IF(AO32="なし",0))))))))</f>
        <v/>
      </c>
      <c r="BE31" s="77"/>
      <c r="BF31" s="86"/>
    </row>
    <row r="32" spans="2:58" s="89" customFormat="1" ht="27" customHeight="1">
      <c r="B32" s="1273"/>
      <c r="C32" s="1274"/>
      <c r="D32" s="918"/>
      <c r="E32" s="734"/>
      <c r="F32" s="734"/>
      <c r="G32" s="734"/>
      <c r="H32" s="734"/>
      <c r="I32" s="734"/>
      <c r="J32" s="734"/>
      <c r="K32" s="734"/>
      <c r="L32" s="735"/>
      <c r="M32" s="968" t="s">
        <v>303</v>
      </c>
      <c r="N32" s="969"/>
      <c r="O32" s="969"/>
      <c r="P32" s="969"/>
      <c r="Q32" s="969"/>
      <c r="R32" s="969"/>
      <c r="S32" s="969"/>
      <c r="T32" s="969"/>
      <c r="U32" s="969"/>
      <c r="V32" s="969"/>
      <c r="W32" s="969"/>
      <c r="X32" s="970"/>
      <c r="Y32" s="935">
        <v>0.5</v>
      </c>
      <c r="Z32" s="936"/>
      <c r="AA32" s="937"/>
      <c r="AB32" s="973"/>
      <c r="AC32" s="974"/>
      <c r="AD32" s="975"/>
      <c r="AE32" s="990"/>
      <c r="AF32" s="991"/>
      <c r="AG32" s="992"/>
      <c r="AH32" s="984"/>
      <c r="AI32" s="367" t="s">
        <v>4</v>
      </c>
      <c r="AJ32" s="368"/>
      <c r="AK32" s="984"/>
      <c r="AL32" s="367" t="s">
        <v>4</v>
      </c>
      <c r="AM32" s="369"/>
      <c r="AN32" s="1019"/>
      <c r="AO32" s="264" t="s">
        <v>4</v>
      </c>
      <c r="AP32" s="265"/>
      <c r="AQ32" s="159"/>
      <c r="AR32" s="159"/>
      <c r="AS32" s="79">
        <v>0</v>
      </c>
      <c r="AT32" s="84" t="s">
        <v>153</v>
      </c>
      <c r="AU32" s="135"/>
      <c r="AV32" s="77"/>
      <c r="AW32" s="86"/>
      <c r="AX32" s="135" t="str">
        <f>IF(AJ33="","",IF(AJ33="同じ管内で、当該工事規模以上",1.5,IF(AI33="管外で、当該工事規模以上",1.25,IF(AI33="同じ管内で、当該工事規模の1/2以上",1,IF(AI33="管外で、当該工事規模の1/2以上",0.75,IF(AI33="同じ管内で、当該工事規模の1/2未満",0.5,IF(AI33="管外で、当該工事規模の1/2未満",0.25,IF(AI33="なし",0))))))))</f>
        <v/>
      </c>
      <c r="AY32" s="77"/>
      <c r="AZ32" s="86"/>
      <c r="BA32" s="135" t="str">
        <f>IF(AM33="","",IF(AM33="同じ管内で、当該工事規模以上",1.5,IF(AL33="管外で、当該工事規模以上",1.25,IF(AL33="同じ管内で、当該工事規模の1/2以上",1,IF(AL33="管外で、当該工事規模の1/2以上",0.75,IF(AL33="同じ管内で、当該工事規模の1/2未満",0.5,IF(AL33="管外で、当該工事規模の1/2未満",0.25,IF(AL33="なし",0))))))))</f>
        <v/>
      </c>
      <c r="BB32" s="77"/>
      <c r="BC32" s="86"/>
      <c r="BD32" s="135" t="str">
        <f>IF(AP33="","",IF(AP33="同じ管内で、当該工事規模以上",1.5,IF(AO33="管外で、当該工事規模以上",1.25,IF(AO33="同じ管内で、当該工事規模の1/2以上",1,IF(AO33="管外で、当該工事規模の1/2以上",0.75,IF(AO33="同じ管内で、当該工事規模の1/2未満",0.5,IF(AO33="管外で、当該工事規模の1/2未満",0.25,IF(AO33="なし",0))))))))</f>
        <v/>
      </c>
      <c r="BE32" s="77"/>
      <c r="BF32" s="86"/>
    </row>
    <row r="33" spans="2:58" s="89" customFormat="1" ht="13.9" customHeight="1">
      <c r="B33" s="1273"/>
      <c r="C33" s="1274"/>
      <c r="D33" s="918"/>
      <c r="E33" s="734"/>
      <c r="F33" s="734"/>
      <c r="G33" s="734"/>
      <c r="H33" s="734"/>
      <c r="I33" s="734"/>
      <c r="J33" s="734"/>
      <c r="K33" s="734"/>
      <c r="L33" s="735"/>
      <c r="M33" s="711"/>
      <c r="N33" s="712"/>
      <c r="O33" s="712"/>
      <c r="P33" s="712"/>
      <c r="Q33" s="712"/>
      <c r="R33" s="712"/>
      <c r="S33" s="712"/>
      <c r="T33" s="712"/>
      <c r="U33" s="712"/>
      <c r="V33" s="712"/>
      <c r="W33" s="712"/>
      <c r="X33" s="713"/>
      <c r="Y33" s="935"/>
      <c r="Z33" s="936"/>
      <c r="AA33" s="937"/>
      <c r="AB33" s="973"/>
      <c r="AC33" s="974"/>
      <c r="AD33" s="975"/>
      <c r="AE33" s="990"/>
      <c r="AF33" s="991"/>
      <c r="AG33" s="992"/>
      <c r="AH33" s="984"/>
      <c r="AI33" s="623" t="str">
        <f>IF(AX33="","",IF(AX33=1,"当該工事規模以上",IF(AX33=0.75,"当該工事規模の1/2以上",IF(AX33=0.5,"当該工事規模の1/2未満",IF(AX33=0,"なし")))))</f>
        <v>当該工事規模以上</v>
      </c>
      <c r="AJ33" s="818"/>
      <c r="AK33" s="984"/>
      <c r="AL33" s="623" t="str">
        <f>IF(BA33="","",IF(BA33=1,"当該工事規模以上",IF(BA33=0.75,"当該工事規模の1/2以上",IF(BA33=0.5,"当該工事規模の1/2未満",IF(BA33=0,"なし")))))</f>
        <v>当該工事規模以上</v>
      </c>
      <c r="AM33" s="624"/>
      <c r="AN33" s="1019"/>
      <c r="AO33" s="881" t="str">
        <f>IF(BD33="","",IF(BD33=1,"当該工事規模以上",IF(BD33=0.75,"当該工事規模の1/2以上",IF(BD33=0.5,"当該工事規模の1/2未満",IF(BD33=0,"なし")))))</f>
        <v>当該工事規模以上</v>
      </c>
      <c r="AP33" s="882"/>
      <c r="AQ33" s="169"/>
      <c r="AR33" s="170"/>
      <c r="AS33" s="79"/>
      <c r="AT33" s="84"/>
      <c r="AU33" s="135"/>
      <c r="AV33" s="77"/>
      <c r="AW33" s="86"/>
      <c r="AX33" s="135">
        <f>MAX(AX28:AX30)</f>
        <v>1</v>
      </c>
      <c r="AY33" s="77"/>
      <c r="AZ33" s="86"/>
      <c r="BA33" s="135">
        <f>MAX(BA28:BA30)</f>
        <v>1</v>
      </c>
      <c r="BB33" s="77"/>
      <c r="BC33" s="86"/>
      <c r="BD33" s="135">
        <f>MAX(BD28:BD30)</f>
        <v>1</v>
      </c>
      <c r="BE33" s="77"/>
      <c r="BF33" s="86"/>
    </row>
    <row r="34" spans="2:58" s="89" customFormat="1" ht="13.9" customHeight="1">
      <c r="B34" s="1273"/>
      <c r="C34" s="1274"/>
      <c r="D34" s="918"/>
      <c r="E34" s="734"/>
      <c r="F34" s="734"/>
      <c r="G34" s="734"/>
      <c r="H34" s="734"/>
      <c r="I34" s="734"/>
      <c r="J34" s="734"/>
      <c r="K34" s="734"/>
      <c r="L34" s="735"/>
      <c r="M34" s="968" t="s">
        <v>153</v>
      </c>
      <c r="N34" s="969"/>
      <c r="O34" s="969"/>
      <c r="P34" s="969"/>
      <c r="Q34" s="969"/>
      <c r="R34" s="969"/>
      <c r="S34" s="969"/>
      <c r="T34" s="969"/>
      <c r="U34" s="969"/>
      <c r="V34" s="969"/>
      <c r="W34" s="969"/>
      <c r="X34" s="970"/>
      <c r="Y34" s="935">
        <v>0</v>
      </c>
      <c r="Z34" s="936"/>
      <c r="AA34" s="937"/>
      <c r="AB34" s="973"/>
      <c r="AC34" s="974"/>
      <c r="AD34" s="975"/>
      <c r="AE34" s="990"/>
      <c r="AF34" s="991"/>
      <c r="AG34" s="992"/>
      <c r="AH34" s="984"/>
      <c r="AI34" s="374"/>
      <c r="AJ34" s="375"/>
      <c r="AK34" s="984"/>
      <c r="AL34" s="374"/>
      <c r="AM34" s="376"/>
      <c r="AN34" s="1019"/>
      <c r="AO34" s="270"/>
      <c r="AP34" s="271"/>
      <c r="AQ34" s="158"/>
      <c r="AR34" s="158"/>
      <c r="AS34" s="79"/>
      <c r="AT34" s="84"/>
      <c r="AU34" s="82"/>
      <c r="AV34" s="77"/>
      <c r="AW34" s="86"/>
      <c r="AX34" s="82"/>
      <c r="AY34" s="77"/>
      <c r="AZ34" s="86"/>
      <c r="BA34" s="82"/>
      <c r="BB34" s="77"/>
      <c r="BC34" s="86"/>
      <c r="BD34" s="82"/>
      <c r="BE34" s="77"/>
      <c r="BF34" s="86"/>
    </row>
    <row r="35" spans="2:58" s="89" customFormat="1" ht="13.9" customHeight="1">
      <c r="B35" s="1273"/>
      <c r="C35" s="1274"/>
      <c r="D35" s="918"/>
      <c r="E35" s="734"/>
      <c r="F35" s="734"/>
      <c r="G35" s="734"/>
      <c r="H35" s="734"/>
      <c r="I35" s="734"/>
      <c r="J35" s="734"/>
      <c r="K35" s="734"/>
      <c r="L35" s="735"/>
      <c r="M35" s="711"/>
      <c r="N35" s="712"/>
      <c r="O35" s="712"/>
      <c r="P35" s="712"/>
      <c r="Q35" s="712"/>
      <c r="R35" s="712"/>
      <c r="S35" s="712"/>
      <c r="T35" s="712"/>
      <c r="U35" s="712"/>
      <c r="V35" s="712"/>
      <c r="W35" s="712"/>
      <c r="X35" s="713"/>
      <c r="Y35" s="935"/>
      <c r="Z35" s="936"/>
      <c r="AA35" s="937"/>
      <c r="AB35" s="973"/>
      <c r="AC35" s="974"/>
      <c r="AD35" s="975"/>
      <c r="AE35" s="990"/>
      <c r="AF35" s="991"/>
      <c r="AG35" s="992"/>
      <c r="AH35" s="984"/>
      <c r="AI35" s="374"/>
      <c r="AJ35" s="375"/>
      <c r="AK35" s="984"/>
      <c r="AL35" s="374"/>
      <c r="AM35" s="376"/>
      <c r="AN35" s="1019"/>
      <c r="AO35" s="270"/>
      <c r="AP35" s="271"/>
      <c r="AQ35" s="158"/>
      <c r="AR35" s="158"/>
      <c r="AS35" s="79"/>
      <c r="AT35" s="81"/>
      <c r="AU35" s="77"/>
      <c r="AV35" s="77"/>
      <c r="AW35" s="86"/>
      <c r="AX35" s="77"/>
      <c r="AY35" s="77"/>
      <c r="AZ35" s="86"/>
      <c r="BA35" s="77"/>
      <c r="BB35" s="77"/>
      <c r="BC35" s="86"/>
      <c r="BD35" s="77"/>
      <c r="BE35" s="77"/>
      <c r="BF35" s="86"/>
    </row>
    <row r="36" spans="2:58" s="89" customFormat="1" ht="14.25" customHeight="1">
      <c r="B36" s="1273"/>
      <c r="C36" s="1274"/>
      <c r="D36" s="918"/>
      <c r="E36" s="734"/>
      <c r="F36" s="734"/>
      <c r="G36" s="734"/>
      <c r="H36" s="734"/>
      <c r="I36" s="734"/>
      <c r="J36" s="734"/>
      <c r="K36" s="734"/>
      <c r="L36" s="735"/>
      <c r="M36" s="926"/>
      <c r="N36" s="927"/>
      <c r="O36" s="927"/>
      <c r="P36" s="927"/>
      <c r="Q36" s="927"/>
      <c r="R36" s="927"/>
      <c r="S36" s="927"/>
      <c r="T36" s="927"/>
      <c r="U36" s="927"/>
      <c r="V36" s="927"/>
      <c r="W36" s="927"/>
      <c r="X36" s="928"/>
      <c r="Y36" s="935"/>
      <c r="Z36" s="936"/>
      <c r="AA36" s="937"/>
      <c r="AB36" s="973"/>
      <c r="AC36" s="974"/>
      <c r="AD36" s="975"/>
      <c r="AE36" s="990"/>
      <c r="AF36" s="991"/>
      <c r="AG36" s="992"/>
      <c r="AH36" s="984"/>
      <c r="AI36" s="374"/>
      <c r="AJ36" s="375"/>
      <c r="AK36" s="984"/>
      <c r="AL36" s="374"/>
      <c r="AM36" s="376"/>
      <c r="AN36" s="1019"/>
      <c r="AO36" s="270"/>
      <c r="AP36" s="271"/>
      <c r="AQ36" s="158"/>
      <c r="AR36" s="158"/>
      <c r="AS36" s="85"/>
      <c r="AT36" s="82"/>
      <c r="AU36" s="77"/>
      <c r="AV36" s="77"/>
      <c r="AW36" s="86"/>
      <c r="AX36" s="134"/>
      <c r="AY36" s="134"/>
      <c r="AZ36" s="133"/>
      <c r="BA36" s="134"/>
      <c r="BB36" s="134"/>
      <c r="BC36" s="133"/>
      <c r="BD36" s="134"/>
      <c r="BE36" s="134"/>
      <c r="BF36" s="133"/>
    </row>
    <row r="37" spans="2:58" s="89" customFormat="1" ht="13.9" customHeight="1">
      <c r="B37" s="1273"/>
      <c r="C37" s="1274"/>
      <c r="D37" s="919"/>
      <c r="E37" s="736"/>
      <c r="F37" s="736"/>
      <c r="G37" s="736"/>
      <c r="H37" s="736"/>
      <c r="I37" s="736"/>
      <c r="J37" s="736"/>
      <c r="K37" s="736"/>
      <c r="L37" s="737"/>
      <c r="M37" s="965"/>
      <c r="N37" s="966"/>
      <c r="O37" s="966"/>
      <c r="P37" s="966"/>
      <c r="Q37" s="966"/>
      <c r="R37" s="966"/>
      <c r="S37" s="966"/>
      <c r="T37" s="966"/>
      <c r="U37" s="966"/>
      <c r="V37" s="966"/>
      <c r="W37" s="966"/>
      <c r="X37" s="967"/>
      <c r="Y37" s="935"/>
      <c r="Z37" s="936"/>
      <c r="AA37" s="937"/>
      <c r="AB37" s="979"/>
      <c r="AC37" s="980"/>
      <c r="AD37" s="981"/>
      <c r="AE37" s="993"/>
      <c r="AF37" s="994"/>
      <c r="AG37" s="995"/>
      <c r="AH37" s="985"/>
      <c r="AI37" s="377"/>
      <c r="AJ37" s="378"/>
      <c r="AK37" s="985"/>
      <c r="AL37" s="377"/>
      <c r="AM37" s="379"/>
      <c r="AN37" s="1020"/>
      <c r="AO37" s="272"/>
      <c r="AP37" s="273"/>
      <c r="AQ37" s="158"/>
      <c r="AR37" s="158"/>
      <c r="AS37" s="85"/>
      <c r="AT37" s="82"/>
      <c r="AU37" s="77"/>
      <c r="AV37" s="77"/>
      <c r="AW37" s="86"/>
      <c r="AX37" s="134"/>
      <c r="AY37" s="134"/>
      <c r="AZ37" s="133"/>
      <c r="BA37" s="134"/>
      <c r="BB37" s="134"/>
      <c r="BC37" s="133"/>
      <c r="BD37" s="134"/>
      <c r="BE37" s="134"/>
      <c r="BF37" s="133"/>
    </row>
    <row r="38" spans="2:58" s="89" customFormat="1" ht="13.9" customHeight="1">
      <c r="B38" s="1273"/>
      <c r="C38" s="1274"/>
      <c r="D38" s="696" t="s">
        <v>314</v>
      </c>
      <c r="E38" s="697"/>
      <c r="F38" s="697"/>
      <c r="G38" s="697"/>
      <c r="H38" s="697"/>
      <c r="I38" s="697"/>
      <c r="J38" s="697"/>
      <c r="K38" s="697"/>
      <c r="L38" s="698"/>
      <c r="M38" s="752" t="str">
        <f>"過去5年間に工事箇所と同じ市町村管内："&amp;T2</f>
        <v>過去5年間に工事箇所と同じ市町村管内：沼田町</v>
      </c>
      <c r="N38" s="753"/>
      <c r="O38" s="753"/>
      <c r="P38" s="753"/>
      <c r="Q38" s="753"/>
      <c r="R38" s="753"/>
      <c r="S38" s="753"/>
      <c r="T38" s="753"/>
      <c r="U38" s="753"/>
      <c r="V38" s="753"/>
      <c r="W38" s="753"/>
      <c r="X38" s="754"/>
      <c r="Y38" s="1141">
        <v>1</v>
      </c>
      <c r="Z38" s="1142"/>
      <c r="AA38" s="1143"/>
      <c r="AB38" s="1144">
        <v>1.5</v>
      </c>
      <c r="AC38" s="1144"/>
      <c r="AD38" s="1145"/>
      <c r="AE38" s="1195">
        <v>1.5</v>
      </c>
      <c r="AF38" s="1144"/>
      <c r="AG38" s="1144"/>
      <c r="AH38" s="822">
        <v>1</v>
      </c>
      <c r="AI38" s="360" t="str">
        <f>IF(AI$6=0,"",AI$6)</f>
        <v>○○建設(株)</v>
      </c>
      <c r="AJ38" s="380" t="s">
        <v>347</v>
      </c>
      <c r="AK38" s="822">
        <v>0.7</v>
      </c>
      <c r="AL38" s="360" t="str">
        <f>IF(AL$6=0,"",AL$6)</f>
        <v>□□組</v>
      </c>
      <c r="AM38" s="381" t="s">
        <v>344</v>
      </c>
      <c r="AN38" s="1018">
        <f>IF(AO43="過去5年間：同じ市町村管内",1,IF(AO43="過去10年間：同じ市町村管内",0.9,IF(AO43="過去5年間：同じ耕地出張所管内",0.7,IF(AO43="過去10年間：同じ耕地出張所管内",0.6,IF(AO43="過去5年間：同じ総合振興局管内",0.4,IF(AO43="過去10年間：同じ総合振興局管内",0.3,IF(AO43="上記以外",0,"")))))))</f>
        <v>1</v>
      </c>
      <c r="AO38" s="258" t="str">
        <f>IF(AO$6=0,"",AO$6)</f>
        <v>△△建設</v>
      </c>
      <c r="AP38" s="274"/>
      <c r="AQ38" s="185"/>
      <c r="AR38" s="158"/>
      <c r="AS38" s="74">
        <v>1</v>
      </c>
      <c r="AT38" s="24" t="s">
        <v>178</v>
      </c>
      <c r="AU38" s="77"/>
      <c r="AV38" s="77"/>
      <c r="AW38" s="86"/>
      <c r="AX38" s="134"/>
      <c r="AY38" s="134"/>
      <c r="AZ38" s="133"/>
      <c r="BA38" s="134"/>
      <c r="BB38" s="134"/>
      <c r="BC38" s="133"/>
      <c r="BD38" s="134"/>
      <c r="BE38" s="134"/>
      <c r="BF38" s="133"/>
    </row>
    <row r="39" spans="2:58" s="89" customFormat="1" ht="13.9" customHeight="1">
      <c r="B39" s="1273"/>
      <c r="C39" s="1274"/>
      <c r="D39" s="699"/>
      <c r="E39" s="700"/>
      <c r="F39" s="700"/>
      <c r="G39" s="700"/>
      <c r="H39" s="700"/>
      <c r="I39" s="700"/>
      <c r="J39" s="700"/>
      <c r="K39" s="700"/>
      <c r="L39" s="701"/>
      <c r="M39" s="755"/>
      <c r="N39" s="756"/>
      <c r="O39" s="756"/>
      <c r="P39" s="756"/>
      <c r="Q39" s="756"/>
      <c r="R39" s="756"/>
      <c r="S39" s="756"/>
      <c r="T39" s="756"/>
      <c r="U39" s="756"/>
      <c r="V39" s="756"/>
      <c r="W39" s="756"/>
      <c r="X39" s="757"/>
      <c r="Y39" s="935"/>
      <c r="Z39" s="936"/>
      <c r="AA39" s="937"/>
      <c r="AB39" s="1146"/>
      <c r="AC39" s="1147"/>
      <c r="AD39" s="1148"/>
      <c r="AE39" s="1152"/>
      <c r="AF39" s="1147"/>
      <c r="AG39" s="1153"/>
      <c r="AH39" s="823"/>
      <c r="AI39" s="351" t="str">
        <f>IF(AI$7=0,"",AI$7)</f>
        <v/>
      </c>
      <c r="AJ39" s="382"/>
      <c r="AK39" s="823"/>
      <c r="AL39" s="351" t="str">
        <f>IF(AL$7=0,"",AL$7)</f>
        <v>◇◇工業</v>
      </c>
      <c r="AM39" s="383" t="s">
        <v>348</v>
      </c>
      <c r="AN39" s="883"/>
      <c r="AO39" s="260" t="str">
        <f>IF(AO$7=0,"",AO$7)</f>
        <v/>
      </c>
      <c r="AP39" s="275"/>
      <c r="AQ39" s="185"/>
      <c r="AR39" s="158"/>
      <c r="AS39" s="75">
        <v>0.9</v>
      </c>
      <c r="AT39" s="25" t="s">
        <v>179</v>
      </c>
      <c r="AU39" s="77"/>
      <c r="AV39" s="77"/>
      <c r="AW39" s="86"/>
      <c r="AX39" s="134"/>
      <c r="AY39" s="134"/>
      <c r="AZ39" s="133"/>
      <c r="BA39" s="134"/>
      <c r="BB39" s="134"/>
      <c r="BC39" s="133"/>
      <c r="BD39" s="134"/>
      <c r="BE39" s="134"/>
      <c r="BF39" s="133"/>
    </row>
    <row r="40" spans="2:58" s="89" customFormat="1" ht="13.9" customHeight="1">
      <c r="B40" s="1273"/>
      <c r="C40" s="1274"/>
      <c r="D40" s="699"/>
      <c r="E40" s="700"/>
      <c r="F40" s="700"/>
      <c r="G40" s="700"/>
      <c r="H40" s="700"/>
      <c r="I40" s="700"/>
      <c r="J40" s="700"/>
      <c r="K40" s="700"/>
      <c r="L40" s="701"/>
      <c r="M40" s="929" t="str">
        <f>"過去10年間に工事箇所と同じ市町村管内："&amp;T2</f>
        <v>過去10年間に工事箇所と同じ市町村管内：沼田町</v>
      </c>
      <c r="N40" s="930"/>
      <c r="O40" s="930"/>
      <c r="P40" s="930"/>
      <c r="Q40" s="930"/>
      <c r="R40" s="930"/>
      <c r="S40" s="930"/>
      <c r="T40" s="930"/>
      <c r="U40" s="930"/>
      <c r="V40" s="930"/>
      <c r="W40" s="930"/>
      <c r="X40" s="931"/>
      <c r="Y40" s="935">
        <v>0.9</v>
      </c>
      <c r="Z40" s="936"/>
      <c r="AA40" s="937"/>
      <c r="AB40" s="1146"/>
      <c r="AC40" s="1147"/>
      <c r="AD40" s="1148"/>
      <c r="AE40" s="1152"/>
      <c r="AF40" s="1147"/>
      <c r="AG40" s="1153"/>
      <c r="AH40" s="823"/>
      <c r="AI40" s="351" t="str">
        <f>IF(AI$8=0,"",AI$8)</f>
        <v/>
      </c>
      <c r="AJ40" s="384"/>
      <c r="AK40" s="823"/>
      <c r="AL40" s="351" t="str">
        <f>IF(AL$8=0,"",AL$8)</f>
        <v/>
      </c>
      <c r="AM40" s="385"/>
      <c r="AN40" s="883"/>
      <c r="AO40" s="260" t="str">
        <f>IF(AO$8=0,"",AO$8)</f>
        <v/>
      </c>
      <c r="AP40" s="276"/>
      <c r="AQ40" s="185"/>
      <c r="AR40" s="158"/>
      <c r="AS40" s="75">
        <v>0.7</v>
      </c>
      <c r="AT40" s="25" t="s">
        <v>180</v>
      </c>
      <c r="AU40" s="77"/>
      <c r="AV40" s="77"/>
      <c r="AW40" s="86"/>
      <c r="AX40" s="134"/>
      <c r="AY40" s="134"/>
      <c r="AZ40" s="133"/>
      <c r="BA40" s="134"/>
      <c r="BB40" s="134"/>
      <c r="BC40" s="133"/>
      <c r="BD40" s="134"/>
      <c r="BE40" s="134"/>
      <c r="BF40" s="133"/>
    </row>
    <row r="41" spans="2:58" s="89" customFormat="1" ht="13.9" customHeight="1">
      <c r="B41" s="1273"/>
      <c r="C41" s="1274"/>
      <c r="D41" s="699"/>
      <c r="E41" s="700"/>
      <c r="F41" s="700"/>
      <c r="G41" s="700"/>
      <c r="H41" s="700"/>
      <c r="I41" s="700"/>
      <c r="J41" s="700"/>
      <c r="K41" s="700"/>
      <c r="L41" s="701"/>
      <c r="M41" s="929"/>
      <c r="N41" s="930"/>
      <c r="O41" s="930"/>
      <c r="P41" s="930"/>
      <c r="Q41" s="930"/>
      <c r="R41" s="930"/>
      <c r="S41" s="930"/>
      <c r="T41" s="930"/>
      <c r="U41" s="930"/>
      <c r="V41" s="930"/>
      <c r="W41" s="930"/>
      <c r="X41" s="931"/>
      <c r="Y41" s="935"/>
      <c r="Z41" s="936"/>
      <c r="AA41" s="937"/>
      <c r="AB41" s="1146"/>
      <c r="AC41" s="1147"/>
      <c r="AD41" s="1148"/>
      <c r="AE41" s="1152"/>
      <c r="AF41" s="1147"/>
      <c r="AG41" s="1153"/>
      <c r="AH41" s="823"/>
      <c r="AI41" s="351"/>
      <c r="AJ41" s="363"/>
      <c r="AK41" s="823"/>
      <c r="AL41" s="351"/>
      <c r="AM41" s="364"/>
      <c r="AN41" s="883"/>
      <c r="AO41" s="277"/>
      <c r="AP41" s="278"/>
      <c r="AQ41" s="158"/>
      <c r="AR41" s="158"/>
      <c r="AS41" s="75">
        <v>0.6</v>
      </c>
      <c r="AT41" s="25" t="s">
        <v>181</v>
      </c>
      <c r="AU41" s="77"/>
      <c r="AV41" s="77"/>
      <c r="AW41" s="86"/>
      <c r="AX41" s="134"/>
      <c r="AY41" s="134"/>
      <c r="AZ41" s="133"/>
      <c r="BA41" s="134"/>
      <c r="BB41" s="134"/>
      <c r="BC41" s="133"/>
      <c r="BD41" s="134"/>
      <c r="BE41" s="134"/>
      <c r="BF41" s="133"/>
    </row>
    <row r="42" spans="2:58" s="89" customFormat="1" ht="13.5" customHeight="1">
      <c r="B42" s="1273"/>
      <c r="C42" s="1274"/>
      <c r="D42" s="699"/>
      <c r="E42" s="700"/>
      <c r="F42" s="700"/>
      <c r="G42" s="700"/>
      <c r="H42" s="700"/>
      <c r="I42" s="700"/>
      <c r="J42" s="700"/>
      <c r="K42" s="700"/>
      <c r="L42" s="701"/>
      <c r="M42" s="680" t="str">
        <f>"過去5年間に工事箇所と同じ耕地出張所管内："&amp;AI217</f>
        <v>過去5年間に工事箇所と同じ耕地出張所管内：北部</v>
      </c>
      <c r="N42" s="681"/>
      <c r="O42" s="681"/>
      <c r="P42" s="681"/>
      <c r="Q42" s="681"/>
      <c r="R42" s="681"/>
      <c r="S42" s="681"/>
      <c r="T42" s="681"/>
      <c r="U42" s="681"/>
      <c r="V42" s="681"/>
      <c r="W42" s="681"/>
      <c r="X42" s="682"/>
      <c r="Y42" s="935">
        <v>0.7</v>
      </c>
      <c r="Z42" s="936"/>
      <c r="AA42" s="937"/>
      <c r="AB42" s="1146"/>
      <c r="AC42" s="1147"/>
      <c r="AD42" s="1148"/>
      <c r="AE42" s="1152"/>
      <c r="AF42" s="1147"/>
      <c r="AG42" s="1153"/>
      <c r="AH42" s="823"/>
      <c r="AI42" s="367" t="s">
        <v>4</v>
      </c>
      <c r="AJ42" s="368"/>
      <c r="AK42" s="823"/>
      <c r="AL42" s="367" t="s">
        <v>4</v>
      </c>
      <c r="AM42" s="369"/>
      <c r="AN42" s="883"/>
      <c r="AO42" s="279" t="s">
        <v>4</v>
      </c>
      <c r="AP42" s="280"/>
      <c r="AQ42" s="159"/>
      <c r="AR42" s="159"/>
      <c r="AS42" s="75">
        <v>0.4</v>
      </c>
      <c r="AT42" s="25" t="s">
        <v>182</v>
      </c>
      <c r="AU42" s="77"/>
      <c r="AV42" s="77"/>
      <c r="AW42" s="86"/>
      <c r="AX42" s="134"/>
      <c r="AY42" s="134"/>
      <c r="AZ42" s="133"/>
      <c r="BA42" s="134"/>
      <c r="BB42" s="134"/>
      <c r="BC42" s="133"/>
      <c r="BD42" s="134"/>
      <c r="BE42" s="134"/>
      <c r="BF42" s="133"/>
    </row>
    <row r="43" spans="2:58" s="89" customFormat="1" ht="27" customHeight="1">
      <c r="B43" s="1273"/>
      <c r="C43" s="1274"/>
      <c r="D43" s="699"/>
      <c r="E43" s="700"/>
      <c r="F43" s="700"/>
      <c r="G43" s="700"/>
      <c r="H43" s="700"/>
      <c r="I43" s="700"/>
      <c r="J43" s="700"/>
      <c r="K43" s="700"/>
      <c r="L43" s="701"/>
      <c r="M43" s="680"/>
      <c r="N43" s="681"/>
      <c r="O43" s="681"/>
      <c r="P43" s="681"/>
      <c r="Q43" s="681"/>
      <c r="R43" s="681"/>
      <c r="S43" s="681"/>
      <c r="T43" s="681"/>
      <c r="U43" s="681"/>
      <c r="V43" s="681"/>
      <c r="W43" s="681"/>
      <c r="X43" s="682"/>
      <c r="Y43" s="935"/>
      <c r="Z43" s="936"/>
      <c r="AA43" s="937"/>
      <c r="AB43" s="1146"/>
      <c r="AC43" s="1147"/>
      <c r="AD43" s="1148"/>
      <c r="AE43" s="1152"/>
      <c r="AF43" s="1147"/>
      <c r="AG43" s="1153"/>
      <c r="AH43" s="823"/>
      <c r="AI43" s="623" t="s">
        <v>178</v>
      </c>
      <c r="AJ43" s="826"/>
      <c r="AK43" s="823"/>
      <c r="AL43" s="623" t="s">
        <v>180</v>
      </c>
      <c r="AM43" s="825"/>
      <c r="AN43" s="883"/>
      <c r="AO43" s="1016" t="s">
        <v>178</v>
      </c>
      <c r="AP43" s="1017"/>
      <c r="AQ43" s="170"/>
      <c r="AR43" s="170"/>
      <c r="AS43" s="75">
        <v>0.3</v>
      </c>
      <c r="AT43" s="25" t="s">
        <v>183</v>
      </c>
      <c r="AU43" s="77"/>
      <c r="AV43" s="77"/>
      <c r="AW43" s="86"/>
      <c r="AX43" s="134"/>
      <c r="AY43" s="134"/>
      <c r="AZ43" s="133"/>
      <c r="BA43" s="134"/>
      <c r="BB43" s="134"/>
      <c r="BC43" s="133"/>
      <c r="BD43" s="134"/>
      <c r="BE43" s="134"/>
      <c r="BF43" s="133"/>
    </row>
    <row r="44" spans="2:58" s="89" customFormat="1" ht="13.9" customHeight="1">
      <c r="B44" s="1273"/>
      <c r="C44" s="1274"/>
      <c r="D44" s="699"/>
      <c r="E44" s="700"/>
      <c r="F44" s="700"/>
      <c r="G44" s="700"/>
      <c r="H44" s="700"/>
      <c r="I44" s="700"/>
      <c r="J44" s="700"/>
      <c r="K44" s="700"/>
      <c r="L44" s="701"/>
      <c r="M44" s="680" t="str">
        <f>"過去10年間に工事箇所と同じ耕地出張所管内："&amp;AI217</f>
        <v>過去10年間に工事箇所と同じ耕地出張所管内：北部</v>
      </c>
      <c r="N44" s="681"/>
      <c r="O44" s="681"/>
      <c r="P44" s="681"/>
      <c r="Q44" s="681"/>
      <c r="R44" s="681"/>
      <c r="S44" s="681"/>
      <c r="T44" s="681"/>
      <c r="U44" s="681"/>
      <c r="V44" s="681"/>
      <c r="W44" s="681"/>
      <c r="X44" s="682"/>
      <c r="Y44" s="935">
        <v>0.6</v>
      </c>
      <c r="Z44" s="936"/>
      <c r="AA44" s="937"/>
      <c r="AB44" s="1146"/>
      <c r="AC44" s="1147"/>
      <c r="AD44" s="1148"/>
      <c r="AE44" s="1152"/>
      <c r="AF44" s="1147"/>
      <c r="AG44" s="1153"/>
      <c r="AH44" s="823"/>
      <c r="AI44" s="386"/>
      <c r="AJ44" s="368"/>
      <c r="AK44" s="823"/>
      <c r="AL44" s="386"/>
      <c r="AM44" s="369"/>
      <c r="AN44" s="883"/>
      <c r="AO44" s="281"/>
      <c r="AP44" s="280"/>
      <c r="AQ44" s="159"/>
      <c r="AR44" s="159"/>
      <c r="AS44" s="75">
        <v>0</v>
      </c>
      <c r="AT44" s="25" t="s">
        <v>184</v>
      </c>
      <c r="AU44" s="77"/>
      <c r="AV44" s="77"/>
      <c r="AW44" s="86"/>
      <c r="AX44" s="134"/>
      <c r="AY44" s="134"/>
      <c r="AZ44" s="133"/>
      <c r="BA44" s="134"/>
      <c r="BB44" s="134"/>
      <c r="BC44" s="133"/>
      <c r="BD44" s="134"/>
      <c r="BE44" s="134"/>
      <c r="BF44" s="133"/>
    </row>
    <row r="45" spans="2:58" s="89" customFormat="1" ht="13.9" customHeight="1">
      <c r="B45" s="1273"/>
      <c r="C45" s="1274"/>
      <c r="D45" s="699"/>
      <c r="E45" s="700"/>
      <c r="F45" s="700"/>
      <c r="G45" s="700"/>
      <c r="H45" s="700"/>
      <c r="I45" s="700"/>
      <c r="J45" s="700"/>
      <c r="K45" s="700"/>
      <c r="L45" s="701"/>
      <c r="M45" s="680"/>
      <c r="N45" s="681"/>
      <c r="O45" s="681"/>
      <c r="P45" s="681"/>
      <c r="Q45" s="681"/>
      <c r="R45" s="681"/>
      <c r="S45" s="681"/>
      <c r="T45" s="681"/>
      <c r="U45" s="681"/>
      <c r="V45" s="681"/>
      <c r="W45" s="681"/>
      <c r="X45" s="682"/>
      <c r="Y45" s="935"/>
      <c r="Z45" s="936"/>
      <c r="AA45" s="937"/>
      <c r="AB45" s="1146"/>
      <c r="AC45" s="1147"/>
      <c r="AD45" s="1148"/>
      <c r="AE45" s="1152"/>
      <c r="AF45" s="1147"/>
      <c r="AG45" s="1153"/>
      <c r="AH45" s="823"/>
      <c r="AI45" s="386"/>
      <c r="AJ45" s="368"/>
      <c r="AK45" s="823"/>
      <c r="AL45" s="386"/>
      <c r="AM45" s="369"/>
      <c r="AN45" s="883"/>
      <c r="AO45" s="281"/>
      <c r="AP45" s="280"/>
      <c r="AQ45" s="159"/>
      <c r="AR45" s="159"/>
      <c r="AS45" s="176"/>
      <c r="AT45" s="81"/>
      <c r="AU45" s="77"/>
      <c r="AV45" s="77"/>
      <c r="AW45" s="86"/>
      <c r="AX45" s="134"/>
      <c r="AY45" s="134"/>
      <c r="AZ45" s="133"/>
      <c r="BA45" s="134"/>
      <c r="BB45" s="134"/>
      <c r="BC45" s="133"/>
      <c r="BD45" s="134"/>
      <c r="BE45" s="134"/>
      <c r="BF45" s="133"/>
    </row>
    <row r="46" spans="2:58" s="89" customFormat="1" ht="27" customHeight="1">
      <c r="B46" s="1273"/>
      <c r="C46" s="1274"/>
      <c r="D46" s="699"/>
      <c r="E46" s="700"/>
      <c r="F46" s="700"/>
      <c r="G46" s="700"/>
      <c r="H46" s="700"/>
      <c r="I46" s="700"/>
      <c r="J46" s="700"/>
      <c r="K46" s="700"/>
      <c r="L46" s="701"/>
      <c r="M46" s="932" t="s">
        <v>33</v>
      </c>
      <c r="N46" s="933"/>
      <c r="O46" s="933"/>
      <c r="P46" s="933"/>
      <c r="Q46" s="933"/>
      <c r="R46" s="933"/>
      <c r="S46" s="933"/>
      <c r="T46" s="933"/>
      <c r="U46" s="933"/>
      <c r="V46" s="933"/>
      <c r="W46" s="933"/>
      <c r="X46" s="934"/>
      <c r="Y46" s="935">
        <v>0.4</v>
      </c>
      <c r="Z46" s="936"/>
      <c r="AA46" s="937"/>
      <c r="AB46" s="1146"/>
      <c r="AC46" s="1147"/>
      <c r="AD46" s="1148"/>
      <c r="AE46" s="1152"/>
      <c r="AF46" s="1147"/>
      <c r="AG46" s="1153"/>
      <c r="AH46" s="823"/>
      <c r="AI46" s="386"/>
      <c r="AJ46" s="368"/>
      <c r="AK46" s="823"/>
      <c r="AL46" s="386"/>
      <c r="AM46" s="369"/>
      <c r="AN46" s="883"/>
      <c r="AO46" s="281"/>
      <c r="AP46" s="280"/>
      <c r="AQ46" s="159"/>
      <c r="AR46" s="159"/>
      <c r="AS46" s="76"/>
      <c r="AT46" s="77"/>
      <c r="AU46" s="77"/>
      <c r="AV46" s="77"/>
      <c r="AW46" s="86"/>
      <c r="AX46" s="134"/>
      <c r="AY46" s="134"/>
      <c r="AZ46" s="133"/>
      <c r="BA46" s="134"/>
      <c r="BB46" s="134"/>
      <c r="BC46" s="133"/>
      <c r="BD46" s="134"/>
      <c r="BE46" s="134"/>
      <c r="BF46" s="133"/>
    </row>
    <row r="47" spans="2:58" s="89" customFormat="1" ht="13.5" customHeight="1">
      <c r="B47" s="1273"/>
      <c r="C47" s="1274"/>
      <c r="D47" s="954"/>
      <c r="E47" s="955"/>
      <c r="F47" s="955"/>
      <c r="G47" s="955"/>
      <c r="H47" s="955"/>
      <c r="I47" s="486"/>
      <c r="J47" s="486"/>
      <c r="K47" s="486"/>
      <c r="L47" s="487"/>
      <c r="M47" s="932"/>
      <c r="N47" s="933"/>
      <c r="O47" s="933"/>
      <c r="P47" s="933"/>
      <c r="Q47" s="933"/>
      <c r="R47" s="933"/>
      <c r="S47" s="933"/>
      <c r="T47" s="933"/>
      <c r="U47" s="933"/>
      <c r="V47" s="933"/>
      <c r="W47" s="933"/>
      <c r="X47" s="934"/>
      <c r="Y47" s="935"/>
      <c r="Z47" s="936"/>
      <c r="AA47" s="937"/>
      <c r="AB47" s="1146"/>
      <c r="AC47" s="1147"/>
      <c r="AD47" s="1148"/>
      <c r="AE47" s="1152"/>
      <c r="AF47" s="1147"/>
      <c r="AG47" s="1153"/>
      <c r="AH47" s="823"/>
      <c r="AI47" s="386"/>
      <c r="AJ47" s="368"/>
      <c r="AK47" s="823"/>
      <c r="AL47" s="386"/>
      <c r="AM47" s="369"/>
      <c r="AN47" s="883"/>
      <c r="AO47" s="281"/>
      <c r="AP47" s="280"/>
      <c r="AQ47" s="159"/>
      <c r="AR47" s="159"/>
      <c r="AS47" s="76"/>
      <c r="AT47" s="77"/>
      <c r="AU47" s="77"/>
      <c r="AV47" s="77"/>
      <c r="AW47" s="86"/>
      <c r="AX47" s="134"/>
      <c r="AY47" s="134"/>
      <c r="AZ47" s="133"/>
      <c r="BA47" s="134"/>
      <c r="BB47" s="134"/>
      <c r="BC47" s="133"/>
      <c r="BD47" s="134"/>
      <c r="BE47" s="134"/>
      <c r="BF47" s="133"/>
    </row>
    <row r="48" spans="2:58" s="89" customFormat="1" ht="13.9" customHeight="1">
      <c r="B48" s="1273"/>
      <c r="C48" s="1274"/>
      <c r="D48" s="954"/>
      <c r="E48" s="955"/>
      <c r="F48" s="955"/>
      <c r="G48" s="955"/>
      <c r="H48" s="955"/>
      <c r="I48" s="486"/>
      <c r="J48" s="486"/>
      <c r="K48" s="486"/>
      <c r="L48" s="487"/>
      <c r="M48" s="932" t="s">
        <v>34</v>
      </c>
      <c r="N48" s="933"/>
      <c r="O48" s="933"/>
      <c r="P48" s="933"/>
      <c r="Q48" s="933"/>
      <c r="R48" s="933"/>
      <c r="S48" s="933"/>
      <c r="T48" s="933"/>
      <c r="U48" s="933"/>
      <c r="V48" s="933"/>
      <c r="W48" s="933"/>
      <c r="X48" s="934"/>
      <c r="Y48" s="935">
        <v>0.3</v>
      </c>
      <c r="Z48" s="936"/>
      <c r="AA48" s="937"/>
      <c r="AB48" s="1146"/>
      <c r="AC48" s="1147"/>
      <c r="AD48" s="1148"/>
      <c r="AE48" s="1152"/>
      <c r="AF48" s="1147"/>
      <c r="AG48" s="1153"/>
      <c r="AH48" s="823"/>
      <c r="AI48" s="386"/>
      <c r="AJ48" s="368"/>
      <c r="AK48" s="823"/>
      <c r="AL48" s="386"/>
      <c r="AM48" s="369"/>
      <c r="AN48" s="883"/>
      <c r="AO48" s="281"/>
      <c r="AP48" s="280"/>
      <c r="AQ48" s="159"/>
      <c r="AR48" s="159"/>
      <c r="AS48" s="76"/>
      <c r="AT48" s="77"/>
      <c r="AU48" s="77"/>
      <c r="AV48" s="77"/>
      <c r="AW48" s="86"/>
      <c r="AX48" s="134"/>
      <c r="AY48" s="134"/>
      <c r="AZ48" s="133"/>
      <c r="BA48" s="134"/>
      <c r="BB48" s="134"/>
      <c r="BC48" s="133"/>
      <c r="BD48" s="134"/>
      <c r="BE48" s="134"/>
      <c r="BF48" s="133"/>
    </row>
    <row r="49" spans="2:58" s="89" customFormat="1" ht="13.5" customHeight="1">
      <c r="B49" s="1275" t="s">
        <v>410</v>
      </c>
      <c r="C49" s="1276"/>
      <c r="D49" s="954"/>
      <c r="E49" s="955"/>
      <c r="F49" s="955"/>
      <c r="G49" s="955"/>
      <c r="H49" s="955"/>
      <c r="I49" s="486"/>
      <c r="J49" s="486"/>
      <c r="K49" s="486"/>
      <c r="L49" s="487"/>
      <c r="M49" s="932"/>
      <c r="N49" s="933"/>
      <c r="O49" s="933"/>
      <c r="P49" s="933"/>
      <c r="Q49" s="933"/>
      <c r="R49" s="933"/>
      <c r="S49" s="933"/>
      <c r="T49" s="933"/>
      <c r="U49" s="933"/>
      <c r="V49" s="933"/>
      <c r="W49" s="933"/>
      <c r="X49" s="934"/>
      <c r="Y49" s="935"/>
      <c r="Z49" s="936"/>
      <c r="AA49" s="937"/>
      <c r="AB49" s="1146"/>
      <c r="AC49" s="1147"/>
      <c r="AD49" s="1148"/>
      <c r="AE49" s="1152"/>
      <c r="AF49" s="1147"/>
      <c r="AG49" s="1153"/>
      <c r="AH49" s="823"/>
      <c r="AI49" s="386"/>
      <c r="AJ49" s="368"/>
      <c r="AK49" s="823"/>
      <c r="AL49" s="386"/>
      <c r="AM49" s="369"/>
      <c r="AN49" s="883"/>
      <c r="AO49" s="281"/>
      <c r="AP49" s="280"/>
      <c r="AQ49" s="159"/>
      <c r="AR49" s="159"/>
      <c r="AS49" s="76"/>
      <c r="AT49" s="77"/>
      <c r="AU49" s="77"/>
      <c r="AV49" s="77"/>
      <c r="AW49" s="86"/>
      <c r="AX49" s="134"/>
      <c r="AY49" s="134"/>
      <c r="AZ49" s="133"/>
      <c r="BA49" s="134"/>
      <c r="BB49" s="134"/>
      <c r="BC49" s="133"/>
      <c r="BD49" s="134"/>
      <c r="BE49" s="134"/>
      <c r="BF49" s="133"/>
    </row>
    <row r="50" spans="2:58" s="89" customFormat="1" ht="13.9" customHeight="1">
      <c r="B50" s="1275"/>
      <c r="C50" s="1276"/>
      <c r="D50" s="954"/>
      <c r="E50" s="955"/>
      <c r="F50" s="955"/>
      <c r="G50" s="955"/>
      <c r="H50" s="955"/>
      <c r="I50" s="486"/>
      <c r="J50" s="486"/>
      <c r="K50" s="486"/>
      <c r="L50" s="487"/>
      <c r="M50" s="944" t="s">
        <v>185</v>
      </c>
      <c r="N50" s="945"/>
      <c r="O50" s="945"/>
      <c r="P50" s="945"/>
      <c r="Q50" s="945"/>
      <c r="R50" s="945"/>
      <c r="S50" s="945"/>
      <c r="T50" s="945"/>
      <c r="U50" s="945"/>
      <c r="V50" s="945"/>
      <c r="W50" s="945"/>
      <c r="X50" s="946"/>
      <c r="Y50" s="935">
        <v>0</v>
      </c>
      <c r="Z50" s="936"/>
      <c r="AA50" s="937"/>
      <c r="AB50" s="1146"/>
      <c r="AC50" s="1147"/>
      <c r="AD50" s="1148"/>
      <c r="AE50" s="1152"/>
      <c r="AF50" s="1147"/>
      <c r="AG50" s="1153"/>
      <c r="AH50" s="823"/>
      <c r="AI50" s="386"/>
      <c r="AJ50" s="368"/>
      <c r="AK50" s="823"/>
      <c r="AL50" s="386"/>
      <c r="AM50" s="369"/>
      <c r="AN50" s="883"/>
      <c r="AO50" s="281"/>
      <c r="AP50" s="280"/>
      <c r="AQ50" s="159"/>
      <c r="AR50" s="159"/>
      <c r="AS50" s="76"/>
      <c r="AT50" s="77"/>
      <c r="AU50" s="77"/>
      <c r="AV50" s="77"/>
      <c r="AW50" s="86"/>
      <c r="AX50" s="134"/>
      <c r="AY50" s="134"/>
      <c r="AZ50" s="133"/>
      <c r="BA50" s="134"/>
      <c r="BB50" s="134"/>
      <c r="BC50" s="133"/>
      <c r="BD50" s="134"/>
      <c r="BE50" s="134"/>
      <c r="BF50" s="133"/>
    </row>
    <row r="51" spans="2:58" s="89" customFormat="1" ht="13.9" customHeight="1">
      <c r="B51" s="1277"/>
      <c r="C51" s="1278"/>
      <c r="D51" s="956"/>
      <c r="E51" s="957"/>
      <c r="F51" s="957"/>
      <c r="G51" s="957"/>
      <c r="H51" s="957"/>
      <c r="I51" s="488"/>
      <c r="J51" s="488"/>
      <c r="K51" s="488"/>
      <c r="L51" s="489"/>
      <c r="M51" s="947"/>
      <c r="N51" s="948"/>
      <c r="O51" s="948"/>
      <c r="P51" s="948"/>
      <c r="Q51" s="948"/>
      <c r="R51" s="948"/>
      <c r="S51" s="948"/>
      <c r="T51" s="948"/>
      <c r="U51" s="948"/>
      <c r="V51" s="948"/>
      <c r="W51" s="948"/>
      <c r="X51" s="949"/>
      <c r="Y51" s="941"/>
      <c r="Z51" s="942"/>
      <c r="AA51" s="943"/>
      <c r="AB51" s="1149"/>
      <c r="AC51" s="1150"/>
      <c r="AD51" s="1151"/>
      <c r="AE51" s="1154"/>
      <c r="AF51" s="1150"/>
      <c r="AG51" s="1155"/>
      <c r="AH51" s="824"/>
      <c r="AI51" s="387"/>
      <c r="AJ51" s="388"/>
      <c r="AK51" s="824"/>
      <c r="AL51" s="387"/>
      <c r="AM51" s="389"/>
      <c r="AN51" s="884"/>
      <c r="AO51" s="282"/>
      <c r="AP51" s="283"/>
      <c r="AQ51" s="159"/>
      <c r="AR51" s="159"/>
      <c r="AS51" s="76"/>
      <c r="AT51" s="77"/>
      <c r="AU51" s="77"/>
      <c r="AV51" s="77"/>
      <c r="AW51" s="86"/>
      <c r="AX51" s="134"/>
      <c r="AY51" s="134"/>
      <c r="AZ51" s="133"/>
      <c r="BA51" s="134"/>
      <c r="BB51" s="134"/>
      <c r="BC51" s="133"/>
      <c r="BD51" s="134"/>
      <c r="BE51" s="134"/>
      <c r="BF51" s="133"/>
    </row>
    <row r="52" spans="2:58" s="89" customFormat="1" ht="30" customHeight="1">
      <c r="B52" s="1279" t="s">
        <v>98</v>
      </c>
      <c r="C52" s="1280"/>
      <c r="D52" s="651" t="s">
        <v>206</v>
      </c>
      <c r="E52" s="652"/>
      <c r="F52" s="652"/>
      <c r="G52" s="652"/>
      <c r="H52" s="652"/>
      <c r="I52" s="652"/>
      <c r="J52" s="652"/>
      <c r="K52" s="652"/>
      <c r="L52" s="653"/>
      <c r="M52" s="660" t="s">
        <v>382</v>
      </c>
      <c r="N52" s="661"/>
      <c r="O52" s="661"/>
      <c r="P52" s="661"/>
      <c r="Q52" s="661"/>
      <c r="R52" s="661"/>
      <c r="S52" s="661"/>
      <c r="T52" s="661"/>
      <c r="U52" s="661"/>
      <c r="V52" s="661"/>
      <c r="W52" s="661"/>
      <c r="X52" s="661"/>
      <c r="Y52" s="950">
        <v>1</v>
      </c>
      <c r="Z52" s="950"/>
      <c r="AA52" s="951"/>
      <c r="AB52" s="1169">
        <v>1</v>
      </c>
      <c r="AC52" s="1169"/>
      <c r="AD52" s="1170"/>
      <c r="AE52" s="1220">
        <v>2.5</v>
      </c>
      <c r="AF52" s="1169"/>
      <c r="AG52" s="1221"/>
      <c r="AH52" s="1023">
        <v>0.75</v>
      </c>
      <c r="AI52" s="390" t="str">
        <f>IF(AI$6=0,"",AI$6)</f>
        <v>○○建設(株)</v>
      </c>
      <c r="AJ52" s="343" t="s">
        <v>385</v>
      </c>
      <c r="AK52" s="1023">
        <v>1</v>
      </c>
      <c r="AL52" s="390" t="str">
        <f>IF(AL$6=0,"",AL$6)</f>
        <v>□□組</v>
      </c>
      <c r="AM52" s="344" t="s">
        <v>385</v>
      </c>
      <c r="AN52" s="551">
        <f>IF(AO57="","",IF(AO57="技術士又は1級土木・1級建設機械5年以上",1,IF(AO57="1級土木・1級建設機械",0.75,IF(AO57="2級土木・2級建設機械10年以上",0.5,IF(AO57="2級土木・2級建設機械5年以上",0.25,IF(AO57="上記以外",0,""))))))</f>
        <v>1</v>
      </c>
      <c r="AO52" s="258" t="str">
        <f>IF(AO$6=0,"",AO$6)</f>
        <v>△△建設</v>
      </c>
      <c r="AP52" s="284" t="s">
        <v>385</v>
      </c>
      <c r="AQ52" s="158"/>
      <c r="AR52" s="158"/>
      <c r="AS52" s="76">
        <v>1</v>
      </c>
      <c r="AT52" s="78" t="s">
        <v>385</v>
      </c>
      <c r="AU52" s="135"/>
      <c r="AV52" s="77"/>
      <c r="AW52" s="86"/>
      <c r="AX52" s="136">
        <f>IF(AJ52="","",IF(AJ52="技術士又は1級土木・1級建設機械5年以上",1,IF(AJ52="1級土木",0.75,IF(AJ52="2級土木・2級建設機械10年以上",0.5,IF(AJ52="2級土木・2級建設機械5年以上",0.25,IF(AJ52="上記以外",0,IF(AJ52="なし",0)))))))</f>
        <v>1</v>
      </c>
      <c r="AY52" s="134"/>
      <c r="AZ52" s="133"/>
      <c r="BA52" s="136">
        <f>IF(AM52="","",IF(AM52="技術士又は1級土木・1級建設機械5年以上",1,IF(AM52="1級土木",0.75,IF(AM52="2級土木・2級建設機械10年以上",0.5,IF(AM52="2級土木・2級建設機械5年以上",0.25,IF(AM52="上記以外",0,IF(AM52="なし",0)))))))</f>
        <v>1</v>
      </c>
      <c r="BB52" s="134"/>
      <c r="BC52" s="133"/>
      <c r="BD52" s="136">
        <f>IF(AP52="","",IF(AP52="技術士又は1級土木・1級建設機械5年以上",1,IF(AP52="1級土木・1級建設機械",0.75,IF(AP52="2級土木・2級建設機械10年以上",0.5,IF(AP52="2級土木・2級建設機械5年以上",0.25,IF(AP52="上記以外",0,IF(AP52="なし",0)))))))</f>
        <v>1</v>
      </c>
      <c r="BE52" s="134"/>
      <c r="BF52" s="133"/>
    </row>
    <row r="53" spans="2:58" s="89" customFormat="1" ht="15" customHeight="1">
      <c r="B53" s="1281"/>
      <c r="C53" s="1282"/>
      <c r="D53" s="654"/>
      <c r="E53" s="655"/>
      <c r="F53" s="655"/>
      <c r="G53" s="655"/>
      <c r="H53" s="655"/>
      <c r="I53" s="655"/>
      <c r="J53" s="655"/>
      <c r="K53" s="655"/>
      <c r="L53" s="656"/>
      <c r="M53" s="662"/>
      <c r="N53" s="662"/>
      <c r="O53" s="662"/>
      <c r="P53" s="662"/>
      <c r="Q53" s="662"/>
      <c r="R53" s="662"/>
      <c r="S53" s="662"/>
      <c r="T53" s="662"/>
      <c r="U53" s="662"/>
      <c r="V53" s="662"/>
      <c r="W53" s="662"/>
      <c r="X53" s="662"/>
      <c r="Y53" s="952"/>
      <c r="Z53" s="952"/>
      <c r="AA53" s="953"/>
      <c r="AB53" s="1040"/>
      <c r="AC53" s="1041"/>
      <c r="AD53" s="1042"/>
      <c r="AE53" s="1193"/>
      <c r="AF53" s="1041"/>
      <c r="AG53" s="1194"/>
      <c r="AH53" s="1024"/>
      <c r="AI53" s="391" t="str">
        <f>IF(AI$7=0,"",AI$7)</f>
        <v/>
      </c>
      <c r="AJ53" s="392"/>
      <c r="AK53" s="1024"/>
      <c r="AL53" s="391" t="str">
        <f>IF(AL$7=0,"",AL$7)</f>
        <v>◇◇工業</v>
      </c>
      <c r="AM53" s="393" t="s">
        <v>386</v>
      </c>
      <c r="AN53" s="552"/>
      <c r="AO53" s="260" t="str">
        <f>IF(AO$7=0,"",AO$7)</f>
        <v/>
      </c>
      <c r="AP53" s="261"/>
      <c r="AQ53" s="158"/>
      <c r="AR53" s="158"/>
      <c r="AS53" s="76">
        <v>0.75</v>
      </c>
      <c r="AT53" s="80" t="s">
        <v>386</v>
      </c>
      <c r="AU53" s="135"/>
      <c r="AV53" s="77"/>
      <c r="AW53" s="86"/>
      <c r="AX53" s="136" t="str">
        <f>IF(AJ53="","",IF(AJ53="技術士又は1級土木・1級建設機械5年以上",1,IF(AJ53="1級土木・1級建設機械",0.75,IF(AJ53="2級土木・2級建設機械10年以上",0.5,IF(AJ53="2級土木・2級建設機械5年以上",0.25,IF(AJ53="上記以外",0,IF(AJ53="なし",0)))))))</f>
        <v/>
      </c>
      <c r="AY53" s="134"/>
      <c r="AZ53" s="133"/>
      <c r="BA53" s="136">
        <f>IF(AM53="","",IF(AM53="技術士又は1級土木・1級建設機械5年以上",1,IF(AM53="1級土木・1級建設機械",0.75,IF(AM53="2級土木・2級建設機械10年以上",0.5,IF(AM53="2級土木・2級建設機械5年以上",0.25,IF(AM53="上記以外",0,IF(AM53="なし",0)))))))</f>
        <v>0.75</v>
      </c>
      <c r="BB53" s="134"/>
      <c r="BC53" s="133"/>
      <c r="BD53" s="136" t="str">
        <f>IF(AP53="","",IF(AP53="技術士又は1級土木・1級建設機械5年以上",1,IF(AP53="1級土木・1級建設機械",0.75,IF(AP53="2級土木・2級建設機械10年以上",0.5,IF(AP53="2級土木・2級建設機械5年以上",0.25,IF(AP53="上記以外",0,IF(AP53="なし",0)))))))</f>
        <v/>
      </c>
      <c r="BE53" s="134"/>
      <c r="BF53" s="133"/>
    </row>
    <row r="54" spans="2:58" s="89" customFormat="1" ht="13.9" customHeight="1">
      <c r="B54" s="1281"/>
      <c r="C54" s="1282"/>
      <c r="D54" s="654"/>
      <c r="E54" s="655"/>
      <c r="F54" s="655"/>
      <c r="G54" s="655"/>
      <c r="H54" s="655"/>
      <c r="I54" s="655"/>
      <c r="J54" s="655"/>
      <c r="K54" s="655"/>
      <c r="L54" s="656"/>
      <c r="M54" s="1222" t="s">
        <v>383</v>
      </c>
      <c r="N54" s="1223"/>
      <c r="O54" s="1223"/>
      <c r="P54" s="1223"/>
      <c r="Q54" s="1223"/>
      <c r="R54" s="1223"/>
      <c r="S54" s="1223"/>
      <c r="T54" s="1223"/>
      <c r="U54" s="1223"/>
      <c r="V54" s="1223"/>
      <c r="W54" s="1223"/>
      <c r="X54" s="1224"/>
      <c r="Y54" s="633">
        <v>0.75</v>
      </c>
      <c r="Z54" s="634"/>
      <c r="AA54" s="635"/>
      <c r="AB54" s="1040"/>
      <c r="AC54" s="1041"/>
      <c r="AD54" s="1042"/>
      <c r="AE54" s="1193"/>
      <c r="AF54" s="1041"/>
      <c r="AG54" s="1194"/>
      <c r="AH54" s="1024"/>
      <c r="AI54" s="391" t="str">
        <f>IF(AI$8=0,"",AI$8)</f>
        <v/>
      </c>
      <c r="AJ54" s="394"/>
      <c r="AK54" s="1024"/>
      <c r="AL54" s="391" t="str">
        <f>IF(AL$8=0,"",AL$8)</f>
        <v/>
      </c>
      <c r="AM54" s="395"/>
      <c r="AN54" s="552"/>
      <c r="AO54" s="260" t="str">
        <f>IF(AO$8=0,"",AO$8)</f>
        <v/>
      </c>
      <c r="AP54" s="285"/>
      <c r="AQ54" s="158"/>
      <c r="AR54" s="158"/>
      <c r="AS54" s="76">
        <v>0.5</v>
      </c>
      <c r="AT54" s="80" t="s">
        <v>387</v>
      </c>
      <c r="AU54" s="135"/>
      <c r="AV54" s="77"/>
      <c r="AW54" s="86"/>
      <c r="AX54" s="136" t="str">
        <f>IF(AJ54="","",IF(AJ54="技術士又は1級土木・1級建設機械5年以上",1,IF(AJ54="1級土木",0.75,IF(AJ54="2級土木・2級建設機械10年以上",0.5,IF(AJ54="2級土木・2級建設機械5年以上",0.25,IF(AJ54="上記以外",0,IF(AJ54="なし",0)))))))</f>
        <v/>
      </c>
      <c r="AY54" s="134"/>
      <c r="AZ54" s="133"/>
      <c r="BA54" s="136" t="str">
        <f>IF(AM54="","",IF(AM54="技術士又は1級土木・1級建設機械5年以上",1,IF(AM54="1級土木",0.75,IF(AM54="2級土木・2級建設機械10年以上",0.5,IF(AM54="2級土木・2級建設機械5年以上",0.25,IF(AM54="上記以外",0,IF(AM54="なし",0)))))))</f>
        <v/>
      </c>
      <c r="BB54" s="134"/>
      <c r="BC54" s="133"/>
      <c r="BD54" s="136" t="str">
        <f>IF(AP54="","",IF(AP54="技術士又は1級土木・1級建設機械5年以上",1,IF(AP54="1級土木",0.75,IF(AP54="2級土木・2級建設機械10年以上",0.5,IF(AP54="2級土木・2級建設機械5年以上",0.25,IF(AP54="上記以外",0,IF(AP54="なし",0)))))))</f>
        <v/>
      </c>
      <c r="BE54" s="134"/>
      <c r="BF54" s="133"/>
    </row>
    <row r="55" spans="2:58" s="89" customFormat="1" ht="13.5" customHeight="1">
      <c r="B55" s="1281"/>
      <c r="C55" s="1282"/>
      <c r="D55" s="654"/>
      <c r="E55" s="655"/>
      <c r="F55" s="655"/>
      <c r="G55" s="655"/>
      <c r="H55" s="655"/>
      <c r="I55" s="655"/>
      <c r="J55" s="655"/>
      <c r="K55" s="655"/>
      <c r="L55" s="656"/>
      <c r="M55" s="1225"/>
      <c r="N55" s="1226"/>
      <c r="O55" s="1226"/>
      <c r="P55" s="1226"/>
      <c r="Q55" s="1226"/>
      <c r="R55" s="1226"/>
      <c r="S55" s="1226"/>
      <c r="T55" s="1226"/>
      <c r="U55" s="1226"/>
      <c r="V55" s="1226"/>
      <c r="W55" s="1226"/>
      <c r="X55" s="1227"/>
      <c r="Y55" s="630"/>
      <c r="Z55" s="631"/>
      <c r="AA55" s="632"/>
      <c r="AB55" s="1040"/>
      <c r="AC55" s="1041"/>
      <c r="AD55" s="1042"/>
      <c r="AE55" s="1193"/>
      <c r="AF55" s="1041"/>
      <c r="AG55" s="1194"/>
      <c r="AH55" s="1024"/>
      <c r="AI55" s="391"/>
      <c r="AJ55" s="392"/>
      <c r="AK55" s="1024"/>
      <c r="AL55" s="391"/>
      <c r="AM55" s="393"/>
      <c r="AN55" s="552"/>
      <c r="AO55" s="277"/>
      <c r="AP55" s="278"/>
      <c r="AQ55" s="158"/>
      <c r="AR55" s="158"/>
      <c r="AS55" s="76">
        <v>0.25</v>
      </c>
      <c r="AT55" s="80" t="s">
        <v>388</v>
      </c>
      <c r="AU55" s="137"/>
      <c r="AV55" s="77"/>
      <c r="AW55" s="86"/>
      <c r="AX55" s="138">
        <f>MAX(AX52:AX54)</f>
        <v>1</v>
      </c>
      <c r="AY55" s="134"/>
      <c r="AZ55" s="133"/>
      <c r="BA55" s="138">
        <f>MAX(BA52:BA54)</f>
        <v>1</v>
      </c>
      <c r="BB55" s="134"/>
      <c r="BC55" s="133"/>
      <c r="BD55" s="138">
        <f>MAX(BD52:BD54)</f>
        <v>1</v>
      </c>
      <c r="BE55" s="134"/>
      <c r="BF55" s="133"/>
    </row>
    <row r="56" spans="2:58" s="89" customFormat="1" ht="13.9" customHeight="1">
      <c r="B56" s="1281"/>
      <c r="C56" s="1282"/>
      <c r="D56" s="654"/>
      <c r="E56" s="655"/>
      <c r="F56" s="655"/>
      <c r="G56" s="655"/>
      <c r="H56" s="655"/>
      <c r="I56" s="655"/>
      <c r="J56" s="655"/>
      <c r="K56" s="655"/>
      <c r="L56" s="656"/>
      <c r="M56" s="1222" t="s">
        <v>408</v>
      </c>
      <c r="N56" s="1223"/>
      <c r="O56" s="1223"/>
      <c r="P56" s="1223"/>
      <c r="Q56" s="1223"/>
      <c r="R56" s="1223"/>
      <c r="S56" s="1223"/>
      <c r="T56" s="1223"/>
      <c r="U56" s="1223"/>
      <c r="V56" s="1223"/>
      <c r="W56" s="1223"/>
      <c r="X56" s="1224"/>
      <c r="Y56" s="633">
        <v>0.5</v>
      </c>
      <c r="Z56" s="634"/>
      <c r="AA56" s="635"/>
      <c r="AB56" s="1040"/>
      <c r="AC56" s="1041"/>
      <c r="AD56" s="1042"/>
      <c r="AE56" s="1193"/>
      <c r="AF56" s="1041"/>
      <c r="AG56" s="1194"/>
      <c r="AH56" s="1024"/>
      <c r="AI56" s="396" t="s">
        <v>4</v>
      </c>
      <c r="AJ56" s="397"/>
      <c r="AK56" s="1024"/>
      <c r="AL56" s="396" t="s">
        <v>4</v>
      </c>
      <c r="AM56" s="398"/>
      <c r="AN56" s="552"/>
      <c r="AO56" s="279" t="s">
        <v>4</v>
      </c>
      <c r="AP56" s="280"/>
      <c r="AQ56" s="159"/>
      <c r="AR56" s="159"/>
      <c r="AS56" s="76">
        <v>0</v>
      </c>
      <c r="AT56" s="80" t="s">
        <v>11</v>
      </c>
      <c r="AU56" s="77"/>
      <c r="AV56" s="77"/>
      <c r="AW56" s="86"/>
      <c r="AX56" s="134"/>
      <c r="AY56" s="134"/>
      <c r="AZ56" s="133"/>
      <c r="BA56" s="134"/>
      <c r="BB56" s="134"/>
      <c r="BC56" s="133"/>
      <c r="BD56" s="134"/>
      <c r="BE56" s="134"/>
      <c r="BF56" s="133"/>
    </row>
    <row r="57" spans="2:58" s="89" customFormat="1" ht="27" customHeight="1">
      <c r="B57" s="1281"/>
      <c r="C57" s="1282"/>
      <c r="D57" s="654"/>
      <c r="E57" s="655"/>
      <c r="F57" s="655"/>
      <c r="G57" s="655"/>
      <c r="H57" s="655"/>
      <c r="I57" s="655"/>
      <c r="J57" s="655"/>
      <c r="K57" s="655"/>
      <c r="L57" s="656"/>
      <c r="M57" s="1225"/>
      <c r="N57" s="1226"/>
      <c r="O57" s="1226"/>
      <c r="P57" s="1226"/>
      <c r="Q57" s="1226"/>
      <c r="R57" s="1226"/>
      <c r="S57" s="1226"/>
      <c r="T57" s="1226"/>
      <c r="U57" s="1226"/>
      <c r="V57" s="1226"/>
      <c r="W57" s="1226"/>
      <c r="X57" s="1227"/>
      <c r="Y57" s="630"/>
      <c r="Z57" s="631"/>
      <c r="AA57" s="632"/>
      <c r="AB57" s="1040"/>
      <c r="AC57" s="1041"/>
      <c r="AD57" s="1042"/>
      <c r="AE57" s="1193"/>
      <c r="AF57" s="1041"/>
      <c r="AG57" s="1194"/>
      <c r="AH57" s="1024"/>
      <c r="AI57" s="1028" t="str">
        <f>IF(AX55="","",IF(AX55=1,"技術士又は1級土木・1級建設機械5年以上",IF(AX55=0.75,"1級土木・1級建設機械",IF(AX55=0.5,"2級土木・2級建設機械10年以上",IF(AX55=0.25,"2級土木・2級建設機械5年以上",IF(AX55=0,"上記以外"))))))</f>
        <v>技術士又は1級土木・1級建設機械5年以上</v>
      </c>
      <c r="AJ57" s="1089"/>
      <c r="AK57" s="1024"/>
      <c r="AL57" s="1028" t="str">
        <f>IF(BA55="","",IF(BA55=1,"技術士又は1級土木・1級建設機械5年以上",IF(BA55=0.75,"1級土木・1級建設機械",IF(BA55=0.5,"2級土木・2級建設機械10年以上",IF(BA55=0.25,"2級土木5年以上",IF(BA55=0,"上記以外"))))))</f>
        <v>技術士又は1級土木・1級建設機械5年以上</v>
      </c>
      <c r="AM57" s="1029"/>
      <c r="AN57" s="552"/>
      <c r="AO57" s="1026" t="str">
        <f>IF(BD55="","",IF(BD55=1,"技術士又は1級土木・1級建設機械5年以上",IF(BD55=0.75,"1級土木・1級建設機械",IF(BD55=0.5,"2級土木・2級建設機械10年以上",IF(BD55=0.25,"2級土木・2級建設機械5年以上",IF(BD55=0,"上記以外"))))))</f>
        <v>技術士又は1級土木・1級建設機械5年以上</v>
      </c>
      <c r="AP57" s="1027"/>
      <c r="AQ57" s="170"/>
      <c r="AR57" s="170"/>
      <c r="AS57" s="76"/>
      <c r="AT57" s="81"/>
      <c r="AU57" s="77"/>
      <c r="AV57" s="77"/>
      <c r="AW57" s="86"/>
      <c r="AX57" s="134"/>
      <c r="AY57" s="134"/>
      <c r="AZ57" s="133"/>
      <c r="BA57" s="134"/>
      <c r="BB57" s="134"/>
      <c r="BC57" s="133"/>
      <c r="BD57" s="134"/>
      <c r="BE57" s="134"/>
      <c r="BF57" s="133"/>
    </row>
    <row r="58" spans="2:58" s="89" customFormat="1" ht="13.9" customHeight="1">
      <c r="B58" s="1281"/>
      <c r="C58" s="1282"/>
      <c r="D58" s="654"/>
      <c r="E58" s="655"/>
      <c r="F58" s="655"/>
      <c r="G58" s="655"/>
      <c r="H58" s="655"/>
      <c r="I58" s="655"/>
      <c r="J58" s="655"/>
      <c r="K58" s="655"/>
      <c r="L58" s="656"/>
      <c r="M58" s="1222" t="s">
        <v>384</v>
      </c>
      <c r="N58" s="1223"/>
      <c r="O58" s="1223"/>
      <c r="P58" s="1223"/>
      <c r="Q58" s="1223"/>
      <c r="R58" s="1223"/>
      <c r="S58" s="1223"/>
      <c r="T58" s="1223"/>
      <c r="U58" s="1223"/>
      <c r="V58" s="1223"/>
      <c r="W58" s="1223"/>
      <c r="X58" s="1224"/>
      <c r="Y58" s="633">
        <v>0.25</v>
      </c>
      <c r="Z58" s="634"/>
      <c r="AA58" s="635"/>
      <c r="AB58" s="1040"/>
      <c r="AC58" s="1041"/>
      <c r="AD58" s="1042"/>
      <c r="AE58" s="1193"/>
      <c r="AF58" s="1041"/>
      <c r="AG58" s="1194"/>
      <c r="AH58" s="1024"/>
      <c r="AI58" s="399"/>
      <c r="AJ58" s="400"/>
      <c r="AK58" s="1024"/>
      <c r="AL58" s="399"/>
      <c r="AM58" s="401"/>
      <c r="AN58" s="552"/>
      <c r="AO58" s="286"/>
      <c r="AP58" s="287"/>
      <c r="AQ58" s="158"/>
      <c r="AR58" s="158"/>
      <c r="AS58" s="76"/>
      <c r="AT58" s="82"/>
      <c r="AU58" s="77"/>
      <c r="AV58" s="77"/>
      <c r="AW58" s="86"/>
      <c r="AX58" s="134"/>
      <c r="AY58" s="134"/>
      <c r="AZ58" s="133"/>
      <c r="BA58" s="134"/>
      <c r="BB58" s="134"/>
      <c r="BC58" s="133"/>
      <c r="BD58" s="134"/>
      <c r="BE58" s="134"/>
      <c r="BF58" s="133"/>
    </row>
    <row r="59" spans="2:58" s="89" customFormat="1" ht="17.25" customHeight="1">
      <c r="B59" s="1281"/>
      <c r="C59" s="1282"/>
      <c r="D59" s="654"/>
      <c r="E59" s="655"/>
      <c r="F59" s="655"/>
      <c r="G59" s="655"/>
      <c r="H59" s="655"/>
      <c r="I59" s="655"/>
      <c r="J59" s="655"/>
      <c r="K59" s="655"/>
      <c r="L59" s="656"/>
      <c r="M59" s="1225"/>
      <c r="N59" s="1226"/>
      <c r="O59" s="1226"/>
      <c r="P59" s="1226"/>
      <c r="Q59" s="1226"/>
      <c r="R59" s="1226"/>
      <c r="S59" s="1226"/>
      <c r="T59" s="1226"/>
      <c r="U59" s="1226"/>
      <c r="V59" s="1226"/>
      <c r="W59" s="1226"/>
      <c r="X59" s="1227"/>
      <c r="Y59" s="630"/>
      <c r="Z59" s="631"/>
      <c r="AA59" s="632"/>
      <c r="AB59" s="1040"/>
      <c r="AC59" s="1041"/>
      <c r="AD59" s="1042"/>
      <c r="AE59" s="1193"/>
      <c r="AF59" s="1041"/>
      <c r="AG59" s="1194"/>
      <c r="AH59" s="1024"/>
      <c r="AI59" s="402"/>
      <c r="AJ59" s="403"/>
      <c r="AK59" s="1024"/>
      <c r="AL59" s="402"/>
      <c r="AM59" s="404"/>
      <c r="AN59" s="552"/>
      <c r="AO59" s="288"/>
      <c r="AP59" s="289"/>
      <c r="AQ59" s="160"/>
      <c r="AR59" s="160"/>
      <c r="AS59" s="76"/>
      <c r="AT59" s="82"/>
      <c r="AU59" s="77"/>
      <c r="AV59" s="77"/>
      <c r="AW59" s="86"/>
      <c r="AX59" s="134"/>
      <c r="AY59" s="134"/>
      <c r="AZ59" s="133"/>
      <c r="BA59" s="134"/>
      <c r="BB59" s="134"/>
      <c r="BC59" s="133"/>
      <c r="BD59" s="134"/>
      <c r="BE59" s="134"/>
      <c r="BF59" s="133"/>
    </row>
    <row r="60" spans="2:58" s="89" customFormat="1" ht="16.5" customHeight="1">
      <c r="B60" s="1281"/>
      <c r="C60" s="1282"/>
      <c r="D60" s="654"/>
      <c r="E60" s="655"/>
      <c r="F60" s="655"/>
      <c r="G60" s="655"/>
      <c r="H60" s="655"/>
      <c r="I60" s="655"/>
      <c r="J60" s="655"/>
      <c r="K60" s="655"/>
      <c r="L60" s="656"/>
      <c r="M60" s="1182" t="s">
        <v>207</v>
      </c>
      <c r="N60" s="1183"/>
      <c r="O60" s="1183"/>
      <c r="P60" s="1183"/>
      <c r="Q60" s="1183"/>
      <c r="R60" s="1183"/>
      <c r="S60" s="1183"/>
      <c r="T60" s="1183"/>
      <c r="U60" s="1183"/>
      <c r="V60" s="1183"/>
      <c r="W60" s="1183"/>
      <c r="X60" s="1184"/>
      <c r="Y60" s="633">
        <v>0</v>
      </c>
      <c r="Z60" s="634"/>
      <c r="AA60" s="635"/>
      <c r="AB60" s="1040"/>
      <c r="AC60" s="1041"/>
      <c r="AD60" s="1042"/>
      <c r="AE60" s="1193"/>
      <c r="AF60" s="1041"/>
      <c r="AG60" s="1194"/>
      <c r="AH60" s="1024"/>
      <c r="AI60" s="402"/>
      <c r="AJ60" s="403"/>
      <c r="AK60" s="1024"/>
      <c r="AL60" s="402"/>
      <c r="AM60" s="404"/>
      <c r="AN60" s="552"/>
      <c r="AO60" s="288"/>
      <c r="AP60" s="289"/>
      <c r="AQ60" s="160"/>
      <c r="AR60" s="160"/>
      <c r="AS60" s="85"/>
      <c r="AT60" s="82"/>
      <c r="AU60" s="77"/>
      <c r="AV60" s="77"/>
      <c r="AW60" s="86"/>
      <c r="AX60" s="134"/>
      <c r="AY60" s="134"/>
      <c r="AZ60" s="133"/>
      <c r="BA60" s="134"/>
      <c r="BB60" s="134"/>
      <c r="BC60" s="133"/>
      <c r="BD60" s="134"/>
      <c r="BE60" s="134"/>
      <c r="BF60" s="133"/>
    </row>
    <row r="61" spans="2:58" s="89" customFormat="1" ht="16.5" customHeight="1">
      <c r="B61" s="1281"/>
      <c r="C61" s="1282"/>
      <c r="D61" s="657"/>
      <c r="E61" s="658"/>
      <c r="F61" s="658"/>
      <c r="G61" s="658"/>
      <c r="H61" s="658"/>
      <c r="I61" s="658"/>
      <c r="J61" s="658"/>
      <c r="K61" s="658"/>
      <c r="L61" s="659"/>
      <c r="M61" s="1185"/>
      <c r="N61" s="1186"/>
      <c r="O61" s="1186"/>
      <c r="P61" s="1186"/>
      <c r="Q61" s="1186"/>
      <c r="R61" s="1186"/>
      <c r="S61" s="1186"/>
      <c r="T61" s="1186"/>
      <c r="U61" s="1186"/>
      <c r="V61" s="1186"/>
      <c r="W61" s="1186"/>
      <c r="X61" s="1187"/>
      <c r="Y61" s="1046"/>
      <c r="Z61" s="1047"/>
      <c r="AA61" s="1048"/>
      <c r="AB61" s="1211"/>
      <c r="AC61" s="1191"/>
      <c r="AD61" s="1192"/>
      <c r="AE61" s="1193"/>
      <c r="AF61" s="1041"/>
      <c r="AG61" s="1194"/>
      <c r="AH61" s="1025"/>
      <c r="AI61" s="405"/>
      <c r="AJ61" s="406"/>
      <c r="AK61" s="1025"/>
      <c r="AL61" s="405"/>
      <c r="AM61" s="407"/>
      <c r="AN61" s="553"/>
      <c r="AO61" s="290"/>
      <c r="AP61" s="291"/>
      <c r="AQ61" s="160"/>
      <c r="AR61" s="160"/>
      <c r="AS61" s="76"/>
      <c r="AT61" s="77"/>
      <c r="AU61" s="77"/>
      <c r="AV61" s="77"/>
      <c r="AW61" s="86"/>
      <c r="AX61" s="134"/>
      <c r="AY61" s="134"/>
      <c r="AZ61" s="133"/>
      <c r="BA61" s="134"/>
      <c r="BB61" s="134"/>
      <c r="BC61" s="133"/>
      <c r="BD61" s="134"/>
      <c r="BE61" s="134"/>
      <c r="BF61" s="133"/>
    </row>
    <row r="62" spans="2:58" s="89" customFormat="1" ht="27.75" customHeight="1">
      <c r="B62" s="1281"/>
      <c r="C62" s="1282"/>
      <c r="D62" s="651" t="s">
        <v>48</v>
      </c>
      <c r="E62" s="652"/>
      <c r="F62" s="652"/>
      <c r="G62" s="652"/>
      <c r="H62" s="652"/>
      <c r="I62" s="652"/>
      <c r="J62" s="652"/>
      <c r="K62" s="652"/>
      <c r="L62" s="653"/>
      <c r="M62" s="1188" t="s">
        <v>49</v>
      </c>
      <c r="N62" s="1189"/>
      <c r="O62" s="1189"/>
      <c r="P62" s="1189"/>
      <c r="Q62" s="1189"/>
      <c r="R62" s="1189"/>
      <c r="S62" s="1189"/>
      <c r="T62" s="1189"/>
      <c r="U62" s="1189"/>
      <c r="V62" s="1189"/>
      <c r="W62" s="1189"/>
      <c r="X62" s="1190"/>
      <c r="Y62" s="627">
        <v>0.5</v>
      </c>
      <c r="Z62" s="628"/>
      <c r="AA62" s="629"/>
      <c r="AB62" s="1038">
        <v>0.5</v>
      </c>
      <c r="AC62" s="1038"/>
      <c r="AD62" s="1039"/>
      <c r="AE62" s="1193"/>
      <c r="AF62" s="1041"/>
      <c r="AG62" s="1194"/>
      <c r="AH62" s="1023">
        <v>0.5</v>
      </c>
      <c r="AI62" s="390" t="str">
        <f>IF(AI$6=0,"",AI$6)</f>
        <v>○○建設(株)</v>
      </c>
      <c r="AJ62" s="343" t="s">
        <v>332</v>
      </c>
      <c r="AK62" s="1023">
        <v>0.5</v>
      </c>
      <c r="AL62" s="390" t="str">
        <f>IF(AL$6=0,"",AL$6)</f>
        <v>□□組</v>
      </c>
      <c r="AM62" s="344" t="s">
        <v>153</v>
      </c>
      <c r="AN62" s="551">
        <f>IF(AO67="","",IF(AO67="CPDの証明あり（推奨単位以上取得）",0.5,IF(AO67="なし",0,"")))</f>
        <v>0.5</v>
      </c>
      <c r="AO62" s="258" t="str">
        <f>IF(AO$6=0,"",AO$6)</f>
        <v>△△建設</v>
      </c>
      <c r="AP62" s="259" t="s">
        <v>332</v>
      </c>
      <c r="AQ62" s="158"/>
      <c r="AR62" s="158"/>
      <c r="AS62" s="76">
        <v>0.5</v>
      </c>
      <c r="AT62" s="78" t="s">
        <v>15</v>
      </c>
      <c r="AU62" s="135"/>
      <c r="AV62" s="77"/>
      <c r="AW62" s="86"/>
      <c r="AX62" s="136">
        <f>IF(AJ62="","",IF(AJ62="CPDの証明あり（推奨単位以上取得）",0.5,IF(AJ62="なし",0)))</f>
        <v>0.5</v>
      </c>
      <c r="AY62" s="134"/>
      <c r="AZ62" s="133"/>
      <c r="BA62" s="136">
        <f>IF(AM62="","",IF(AM62="CPDの証明あり（推奨単位以上取得）",0.5,IF(AM62="なし",0)))</f>
        <v>0</v>
      </c>
      <c r="BB62" s="134"/>
      <c r="BC62" s="133"/>
      <c r="BD62" s="136">
        <f>IF(AP62="","",IF(AP62="CPDの証明あり（推奨単位以上取得）",0.5,IF(AP62="なし",0)))</f>
        <v>0.5</v>
      </c>
      <c r="BE62" s="134"/>
      <c r="BF62" s="133"/>
    </row>
    <row r="63" spans="2:58" s="89" customFormat="1" ht="13.9" customHeight="1">
      <c r="B63" s="1281"/>
      <c r="C63" s="1282"/>
      <c r="D63" s="654"/>
      <c r="E63" s="655"/>
      <c r="F63" s="655"/>
      <c r="G63" s="655"/>
      <c r="H63" s="655"/>
      <c r="I63" s="655"/>
      <c r="J63" s="655"/>
      <c r="K63" s="655"/>
      <c r="L63" s="656"/>
      <c r="M63" s="1205"/>
      <c r="N63" s="1206"/>
      <c r="O63" s="1206"/>
      <c r="P63" s="1206"/>
      <c r="Q63" s="1206"/>
      <c r="R63" s="1206"/>
      <c r="S63" s="1206"/>
      <c r="T63" s="1206"/>
      <c r="U63" s="1206"/>
      <c r="V63" s="1206"/>
      <c r="W63" s="1206"/>
      <c r="X63" s="1207"/>
      <c r="Y63" s="1228"/>
      <c r="Z63" s="1229"/>
      <c r="AA63" s="1230"/>
      <c r="AB63" s="1041"/>
      <c r="AC63" s="1041"/>
      <c r="AD63" s="1042"/>
      <c r="AE63" s="1193"/>
      <c r="AF63" s="1041"/>
      <c r="AG63" s="1194"/>
      <c r="AH63" s="1024"/>
      <c r="AI63" s="391" t="str">
        <f>IF(AI$7=0,"",AI$7)</f>
        <v/>
      </c>
      <c r="AJ63" s="392"/>
      <c r="AK63" s="1024"/>
      <c r="AL63" s="391" t="str">
        <f>IF(AL$7=0,"",AL$7)</f>
        <v>◇◇工業</v>
      </c>
      <c r="AM63" s="393" t="s">
        <v>332</v>
      </c>
      <c r="AN63" s="552"/>
      <c r="AO63" s="260" t="str">
        <f>IF(AO$7=0,"",AO$7)</f>
        <v/>
      </c>
      <c r="AP63" s="261"/>
      <c r="AQ63" s="158"/>
      <c r="AR63" s="158"/>
      <c r="AS63" s="76"/>
      <c r="AT63" s="80"/>
      <c r="AU63" s="135"/>
      <c r="AV63" s="77"/>
      <c r="AW63" s="86"/>
      <c r="AX63" s="136" t="str">
        <f>IF(AJ63="","",IF(AJ63="CPDの証明あり（推奨単位以上取得）",0.5,IF(AJ63="なし",0)))</f>
        <v/>
      </c>
      <c r="AY63" s="134"/>
      <c r="AZ63" s="133"/>
      <c r="BA63" s="136">
        <f>IF(AM63="","",IF(AM63="CPDの証明あり（推奨単位以上取得）",0.5,IF(AM63="なし",0)))</f>
        <v>0.5</v>
      </c>
      <c r="BB63" s="134"/>
      <c r="BC63" s="133"/>
      <c r="BD63" s="136" t="str">
        <f>IF(AP63="","",IF(AP63="CPDの証明あり（推奨単位以上取得）",0.5,IF(AP63="なし",0)))</f>
        <v/>
      </c>
      <c r="BE63" s="134"/>
      <c r="BF63" s="133"/>
    </row>
    <row r="64" spans="2:58" s="89" customFormat="1" ht="13.5" customHeight="1">
      <c r="B64" s="1281"/>
      <c r="C64" s="1282"/>
      <c r="D64" s="654"/>
      <c r="E64" s="655"/>
      <c r="F64" s="655"/>
      <c r="G64" s="655"/>
      <c r="H64" s="655"/>
      <c r="I64" s="655"/>
      <c r="J64" s="655"/>
      <c r="K64" s="655"/>
      <c r="L64" s="656"/>
      <c r="M64" s="718"/>
      <c r="N64" s="719"/>
      <c r="O64" s="719"/>
      <c r="P64" s="719"/>
      <c r="Q64" s="719"/>
      <c r="R64" s="719"/>
      <c r="S64" s="719"/>
      <c r="T64" s="719"/>
      <c r="U64" s="719"/>
      <c r="V64" s="719"/>
      <c r="W64" s="719"/>
      <c r="X64" s="720"/>
      <c r="Y64" s="630"/>
      <c r="Z64" s="631"/>
      <c r="AA64" s="632"/>
      <c r="AB64" s="1041"/>
      <c r="AC64" s="1041"/>
      <c r="AD64" s="1042"/>
      <c r="AE64" s="1193"/>
      <c r="AF64" s="1041"/>
      <c r="AG64" s="1194"/>
      <c r="AH64" s="1024"/>
      <c r="AI64" s="391" t="str">
        <f>IF(AI$8=0,"",AI$8)</f>
        <v/>
      </c>
      <c r="AJ64" s="392"/>
      <c r="AK64" s="1024"/>
      <c r="AL64" s="391" t="str">
        <f>IF(AL$8=0,"",AL$8)</f>
        <v/>
      </c>
      <c r="AM64" s="393"/>
      <c r="AN64" s="552"/>
      <c r="AO64" s="260" t="str">
        <f>IF(AO$8=0,"",AO$8)</f>
        <v/>
      </c>
      <c r="AP64" s="261"/>
      <c r="AQ64" s="158"/>
      <c r="AR64" s="158"/>
      <c r="AS64" s="76">
        <v>0</v>
      </c>
      <c r="AT64" s="81" t="s">
        <v>8</v>
      </c>
      <c r="AU64" s="137"/>
      <c r="AV64" s="77"/>
      <c r="AW64" s="86"/>
      <c r="AX64" s="138"/>
      <c r="AY64" s="134"/>
      <c r="AZ64" s="133"/>
      <c r="BA64" s="138"/>
      <c r="BB64" s="134"/>
      <c r="BC64" s="133"/>
      <c r="BD64" s="138"/>
      <c r="BE64" s="134"/>
      <c r="BF64" s="133"/>
    </row>
    <row r="65" spans="2:58" s="89" customFormat="1" ht="13.9" customHeight="1">
      <c r="B65" s="1281"/>
      <c r="C65" s="1282"/>
      <c r="D65" s="654"/>
      <c r="E65" s="655"/>
      <c r="F65" s="655"/>
      <c r="G65" s="655"/>
      <c r="H65" s="655"/>
      <c r="I65" s="655"/>
      <c r="J65" s="655"/>
      <c r="K65" s="655"/>
      <c r="L65" s="656"/>
      <c r="M65" s="715" t="s">
        <v>6</v>
      </c>
      <c r="N65" s="716"/>
      <c r="O65" s="716"/>
      <c r="P65" s="716"/>
      <c r="Q65" s="716"/>
      <c r="R65" s="716"/>
      <c r="S65" s="716"/>
      <c r="T65" s="716"/>
      <c r="U65" s="716"/>
      <c r="V65" s="716"/>
      <c r="W65" s="716"/>
      <c r="X65" s="717"/>
      <c r="Y65" s="633">
        <v>0</v>
      </c>
      <c r="Z65" s="634"/>
      <c r="AA65" s="635"/>
      <c r="AB65" s="1041"/>
      <c r="AC65" s="1041"/>
      <c r="AD65" s="1042"/>
      <c r="AE65" s="1193"/>
      <c r="AF65" s="1041"/>
      <c r="AG65" s="1194"/>
      <c r="AH65" s="1024"/>
      <c r="AI65" s="391"/>
      <c r="AJ65" s="392"/>
      <c r="AK65" s="1024"/>
      <c r="AL65" s="391"/>
      <c r="AM65" s="393"/>
      <c r="AN65" s="552"/>
      <c r="AO65" s="277"/>
      <c r="AP65" s="278"/>
      <c r="AQ65" s="158"/>
      <c r="AR65" s="158"/>
      <c r="AS65" s="76"/>
      <c r="AT65" s="77"/>
      <c r="AU65" s="137"/>
      <c r="AV65" s="77"/>
      <c r="AW65" s="86"/>
      <c r="AX65" s="138">
        <f>MAX(AX62:AX64)</f>
        <v>0.5</v>
      </c>
      <c r="AY65" s="134"/>
      <c r="AZ65" s="133"/>
      <c r="BA65" s="138">
        <f>MAX(BA62:BA64)</f>
        <v>0.5</v>
      </c>
      <c r="BB65" s="134"/>
      <c r="BC65" s="133"/>
      <c r="BD65" s="138">
        <f>MAX(BD62:BD64)</f>
        <v>0.5</v>
      </c>
      <c r="BE65" s="134"/>
      <c r="BF65" s="133"/>
    </row>
    <row r="66" spans="2:58" s="89" customFormat="1" ht="21.75" customHeight="1">
      <c r="B66" s="1281"/>
      <c r="C66" s="1282"/>
      <c r="D66" s="654"/>
      <c r="E66" s="655"/>
      <c r="F66" s="655"/>
      <c r="G66" s="655"/>
      <c r="H66" s="655"/>
      <c r="I66" s="655"/>
      <c r="J66" s="655"/>
      <c r="K66" s="655"/>
      <c r="L66" s="656"/>
      <c r="M66" s="1205"/>
      <c r="N66" s="1206"/>
      <c r="O66" s="1206"/>
      <c r="P66" s="1206"/>
      <c r="Q66" s="1206"/>
      <c r="R66" s="1206"/>
      <c r="S66" s="1206"/>
      <c r="T66" s="1206"/>
      <c r="U66" s="1206"/>
      <c r="V66" s="1206"/>
      <c r="W66" s="1206"/>
      <c r="X66" s="1207"/>
      <c r="Y66" s="1228"/>
      <c r="Z66" s="1229"/>
      <c r="AA66" s="1230"/>
      <c r="AB66" s="1041"/>
      <c r="AC66" s="1041"/>
      <c r="AD66" s="1042"/>
      <c r="AE66" s="1193"/>
      <c r="AF66" s="1041"/>
      <c r="AG66" s="1194"/>
      <c r="AH66" s="1024"/>
      <c r="AI66" s="396" t="s">
        <v>4</v>
      </c>
      <c r="AJ66" s="397"/>
      <c r="AK66" s="1024"/>
      <c r="AL66" s="396" t="s">
        <v>4</v>
      </c>
      <c r="AM66" s="398"/>
      <c r="AN66" s="552"/>
      <c r="AO66" s="279" t="s">
        <v>4</v>
      </c>
      <c r="AP66" s="280"/>
      <c r="AQ66" s="159"/>
      <c r="AR66" s="159"/>
      <c r="AS66" s="76"/>
      <c r="AT66" s="77"/>
      <c r="AU66" s="137"/>
      <c r="AV66" s="77"/>
      <c r="AW66" s="86"/>
      <c r="AX66" s="138"/>
      <c r="AY66" s="134"/>
      <c r="AZ66" s="133"/>
      <c r="BA66" s="138"/>
      <c r="BB66" s="134"/>
      <c r="BC66" s="133"/>
      <c r="BD66" s="138"/>
      <c r="BE66" s="134"/>
      <c r="BF66" s="133"/>
    </row>
    <row r="67" spans="2:58" s="89" customFormat="1" ht="13.9" customHeight="1">
      <c r="B67" s="1281"/>
      <c r="C67" s="1282"/>
      <c r="D67" s="657"/>
      <c r="E67" s="658"/>
      <c r="F67" s="658"/>
      <c r="G67" s="658"/>
      <c r="H67" s="658"/>
      <c r="I67" s="658"/>
      <c r="J67" s="658"/>
      <c r="K67" s="658"/>
      <c r="L67" s="659"/>
      <c r="M67" s="1208"/>
      <c r="N67" s="1209"/>
      <c r="O67" s="1209"/>
      <c r="P67" s="1209"/>
      <c r="Q67" s="1209"/>
      <c r="R67" s="1209"/>
      <c r="S67" s="1209"/>
      <c r="T67" s="1209"/>
      <c r="U67" s="1209"/>
      <c r="V67" s="1209"/>
      <c r="W67" s="1209"/>
      <c r="X67" s="1210"/>
      <c r="Y67" s="1046"/>
      <c r="Z67" s="1047"/>
      <c r="AA67" s="1048"/>
      <c r="AB67" s="1191"/>
      <c r="AC67" s="1191"/>
      <c r="AD67" s="1192"/>
      <c r="AE67" s="1193"/>
      <c r="AF67" s="1041"/>
      <c r="AG67" s="1194"/>
      <c r="AH67" s="1025"/>
      <c r="AI67" s="1021" t="str">
        <f>IF(AX65="","",IF(AX65=0.5,"CPDの証明あり（推奨単位以上取得）",IF(AX65=0,"なし")))</f>
        <v>CPDの証明あり（推奨単位以上取得）</v>
      </c>
      <c r="AJ67" s="1036"/>
      <c r="AK67" s="1025"/>
      <c r="AL67" s="1021" t="str">
        <f>IF(BA65="","",IF(BA65=0.5,"CPDの証明あり（推奨単位以上取得）",IF(BA65=0,"なし")))</f>
        <v>CPDの証明あり（推奨単位以上取得）</v>
      </c>
      <c r="AM67" s="1022"/>
      <c r="AN67" s="553"/>
      <c r="AO67" s="885" t="str">
        <f>IF(BD65="","",IF(BD65=0.5,"CPDの証明あり（推奨単位以上取得）",IF(BD65=0,"なし")))</f>
        <v>CPDの証明あり（推奨単位以上取得）</v>
      </c>
      <c r="AP67" s="886"/>
      <c r="AQ67" s="170"/>
      <c r="AR67" s="170"/>
      <c r="AS67" s="76"/>
      <c r="AT67" s="77"/>
      <c r="AU67" s="137"/>
      <c r="AV67" s="77"/>
      <c r="AW67" s="86"/>
      <c r="AX67" s="138"/>
      <c r="AY67" s="134"/>
      <c r="AZ67" s="133"/>
      <c r="BA67" s="138"/>
      <c r="BB67" s="134"/>
      <c r="BC67" s="133"/>
      <c r="BD67" s="138"/>
      <c r="BE67" s="134"/>
      <c r="BF67" s="133"/>
    </row>
    <row r="68" spans="2:58" s="89" customFormat="1" ht="13.9" customHeight="1">
      <c r="B68" s="1281"/>
      <c r="C68" s="1282"/>
      <c r="D68" s="651" t="s">
        <v>223</v>
      </c>
      <c r="E68" s="652"/>
      <c r="F68" s="652"/>
      <c r="G68" s="652"/>
      <c r="H68" s="652"/>
      <c r="I68" s="652"/>
      <c r="J68" s="652"/>
      <c r="K68" s="652"/>
      <c r="L68" s="653"/>
      <c r="M68" s="1188" t="s">
        <v>28</v>
      </c>
      <c r="N68" s="1189"/>
      <c r="O68" s="1189"/>
      <c r="P68" s="1189"/>
      <c r="Q68" s="1189"/>
      <c r="R68" s="1189"/>
      <c r="S68" s="1189"/>
      <c r="T68" s="1189"/>
      <c r="U68" s="1189"/>
      <c r="V68" s="1189"/>
      <c r="W68" s="1189"/>
      <c r="X68" s="1190"/>
      <c r="Y68" s="1030">
        <v>0.5</v>
      </c>
      <c r="Z68" s="1031"/>
      <c r="AA68" s="1032"/>
      <c r="AB68" s="1038">
        <v>0.5</v>
      </c>
      <c r="AC68" s="1038"/>
      <c r="AD68" s="1039"/>
      <c r="AE68" s="1193"/>
      <c r="AF68" s="1041"/>
      <c r="AG68" s="1194"/>
      <c r="AH68" s="1023">
        <v>0</v>
      </c>
      <c r="AI68" s="390" t="str">
        <f>IF(AI$6=0,"",AI$6)</f>
        <v>○○建設(株)</v>
      </c>
      <c r="AJ68" s="343" t="s">
        <v>153</v>
      </c>
      <c r="AK68" s="1023">
        <v>0.5</v>
      </c>
      <c r="AL68" s="390" t="str">
        <f>IF(AL$6=0,"",AL$6)</f>
        <v>□□組</v>
      </c>
      <c r="AM68" s="344" t="s">
        <v>153</v>
      </c>
      <c r="AN68" s="551">
        <f>IF(AO73="","",IF(AO73="表彰あり：1～3年間",0.5,IF(AO73="表彰あり：4～5年間",0.25,IF(AO73="なし",0,""))))</f>
        <v>0.5</v>
      </c>
      <c r="AO68" s="258" t="str">
        <f>IF(AO$6=0,"",AO$6)</f>
        <v>△△建設</v>
      </c>
      <c r="AP68" s="259" t="s">
        <v>160</v>
      </c>
      <c r="AQ68" s="158"/>
      <c r="AR68" s="158"/>
      <c r="AS68" s="76">
        <v>0.5</v>
      </c>
      <c r="AT68" s="78" t="s">
        <v>160</v>
      </c>
      <c r="AU68" s="135"/>
      <c r="AV68" s="77"/>
      <c r="AW68" s="86"/>
      <c r="AX68" s="136">
        <f>IF(AJ68="","",IF(AJ68="表彰あり：1～3年間",0.5,IF(AJ68="表彰あり：4～5年間",0.25,IF(AJ68="なし",0))))</f>
        <v>0</v>
      </c>
      <c r="AY68" s="134"/>
      <c r="AZ68" s="133"/>
      <c r="BA68" s="136">
        <f>IF(AM68="","",IF(AM68="表彰あり：1～3年間",0.5,IF(AM68="表彰あり：4～5年間",0.25,IF(AM68="なし",0))))</f>
        <v>0</v>
      </c>
      <c r="BB68" s="134"/>
      <c r="BC68" s="133"/>
      <c r="BD68" s="136">
        <f>IF(AP68="","",IF(AP68="表彰あり：1～3年間",0.5,IF(AP68="表彰あり：4～5年間",0.25,IF(AP68="なし",0))))</f>
        <v>0.5</v>
      </c>
      <c r="BE68" s="134"/>
      <c r="BF68" s="133"/>
    </row>
    <row r="69" spans="2:58" s="89" customFormat="1" ht="13.9" customHeight="1">
      <c r="B69" s="1281"/>
      <c r="C69" s="1282"/>
      <c r="D69" s="654"/>
      <c r="E69" s="655"/>
      <c r="F69" s="655"/>
      <c r="G69" s="655"/>
      <c r="H69" s="655"/>
      <c r="I69" s="655"/>
      <c r="J69" s="655"/>
      <c r="K69" s="655"/>
      <c r="L69" s="656"/>
      <c r="M69" s="718"/>
      <c r="N69" s="719"/>
      <c r="O69" s="719"/>
      <c r="P69" s="719"/>
      <c r="Q69" s="719"/>
      <c r="R69" s="719"/>
      <c r="S69" s="719"/>
      <c r="T69" s="719"/>
      <c r="U69" s="719"/>
      <c r="V69" s="719"/>
      <c r="W69" s="719"/>
      <c r="X69" s="720"/>
      <c r="Y69" s="1033"/>
      <c r="Z69" s="1034"/>
      <c r="AA69" s="1035"/>
      <c r="AB69" s="1040"/>
      <c r="AC69" s="1041"/>
      <c r="AD69" s="1042"/>
      <c r="AE69" s="1193"/>
      <c r="AF69" s="1041"/>
      <c r="AG69" s="1194"/>
      <c r="AH69" s="1024"/>
      <c r="AI69" s="391" t="str">
        <f>IF(AI$7=0,"",AI$7)</f>
        <v/>
      </c>
      <c r="AJ69" s="392"/>
      <c r="AK69" s="1024"/>
      <c r="AL69" s="391" t="str">
        <f>IF(AL$7=0,"",AL$7)</f>
        <v>◇◇工業</v>
      </c>
      <c r="AM69" s="393" t="s">
        <v>160</v>
      </c>
      <c r="AN69" s="552"/>
      <c r="AO69" s="260" t="str">
        <f>IF(AO$7=0,"",AO$7)</f>
        <v/>
      </c>
      <c r="AP69" s="261"/>
      <c r="AQ69" s="158"/>
      <c r="AR69" s="158"/>
      <c r="AS69" s="76">
        <v>0.25</v>
      </c>
      <c r="AT69" s="80" t="s">
        <v>204</v>
      </c>
      <c r="AU69" s="135"/>
      <c r="AV69" s="77"/>
      <c r="AW69" s="86"/>
      <c r="AX69" s="136" t="str">
        <f>IF(AJ69="","",IF(AJ69="表彰あり：1～3年間",0.5,IF(AJ69="表彰あり：4～5年間",0.25,IF(AJ69="なし",0))))</f>
        <v/>
      </c>
      <c r="AY69" s="134"/>
      <c r="AZ69" s="133"/>
      <c r="BA69" s="136">
        <f>IF(AM69="","",IF(AM69="表彰あり：1～3年間",0.5,IF(AM69="表彰あり：4～5年間",0.25,IF(AM69="なし",0))))</f>
        <v>0.5</v>
      </c>
      <c r="BB69" s="134"/>
      <c r="BC69" s="133"/>
      <c r="BD69" s="136" t="str">
        <f>IF(AP69="","",IF(AP69="表彰あり：1～3年間",0.5,IF(AP69="表彰あり：4～5年間",0.25,IF(AP69="なし",0))))</f>
        <v/>
      </c>
      <c r="BE69" s="134"/>
      <c r="BF69" s="133"/>
    </row>
    <row r="70" spans="2:58" s="89" customFormat="1" ht="13.9" customHeight="1">
      <c r="B70" s="1281"/>
      <c r="C70" s="1282"/>
      <c r="D70" s="654"/>
      <c r="E70" s="655"/>
      <c r="F70" s="655"/>
      <c r="G70" s="655"/>
      <c r="H70" s="655"/>
      <c r="I70" s="655"/>
      <c r="J70" s="655"/>
      <c r="K70" s="655"/>
      <c r="L70" s="656"/>
      <c r="M70" s="715" t="s">
        <v>29</v>
      </c>
      <c r="N70" s="716"/>
      <c r="O70" s="716"/>
      <c r="P70" s="716"/>
      <c r="Q70" s="716"/>
      <c r="R70" s="716"/>
      <c r="S70" s="716"/>
      <c r="T70" s="716"/>
      <c r="U70" s="716"/>
      <c r="V70" s="716"/>
      <c r="W70" s="716"/>
      <c r="X70" s="717"/>
      <c r="Y70" s="1043">
        <v>0.25</v>
      </c>
      <c r="Z70" s="1044"/>
      <c r="AA70" s="1045"/>
      <c r="AB70" s="1040"/>
      <c r="AC70" s="1041"/>
      <c r="AD70" s="1042"/>
      <c r="AE70" s="1193"/>
      <c r="AF70" s="1041"/>
      <c r="AG70" s="1194"/>
      <c r="AH70" s="1024"/>
      <c r="AI70" s="391" t="str">
        <f>IF(AI$8=0,"",AI$8)</f>
        <v/>
      </c>
      <c r="AJ70" s="392"/>
      <c r="AK70" s="1024"/>
      <c r="AL70" s="391" t="str">
        <f>IF(AL$8=0,"",AL$8)</f>
        <v/>
      </c>
      <c r="AM70" s="393"/>
      <c r="AN70" s="552"/>
      <c r="AO70" s="260" t="str">
        <f>IF(AO$8=0,"",AO$8)</f>
        <v/>
      </c>
      <c r="AP70" s="261"/>
      <c r="AQ70" s="158"/>
      <c r="AR70" s="158"/>
      <c r="AS70" s="76"/>
      <c r="AT70" s="80"/>
      <c r="AU70" s="135"/>
      <c r="AV70" s="77"/>
      <c r="AW70" s="86"/>
      <c r="AX70" s="136" t="str">
        <f>IF(AJ70="","",IF(AJ70="表彰あり：1～3年間",0.5,IF(AJ70="表彰あり：4～5年間",0.25,IF(AJ70="なし",0))))</f>
        <v/>
      </c>
      <c r="AY70" s="134"/>
      <c r="AZ70" s="133"/>
      <c r="BA70" s="136" t="str">
        <f>IF(AM70="","",IF(AM70="表彰あり：1～3年間",0.5,IF(AM70="表彰あり：4～5年間",0.25,IF(AM70="なし",0))))</f>
        <v/>
      </c>
      <c r="BB70" s="134"/>
      <c r="BC70" s="133"/>
      <c r="BD70" s="136" t="str">
        <f>IF(AP70="","",IF(AP70="表彰あり：1～3年間",0.5,IF(AP70="表彰あり：4～5年間",0.25,IF(AP70="なし",0))))</f>
        <v/>
      </c>
      <c r="BE70" s="134"/>
      <c r="BF70" s="133"/>
    </row>
    <row r="71" spans="2:58" s="89" customFormat="1" ht="13.9" customHeight="1">
      <c r="B71" s="1281"/>
      <c r="C71" s="1282"/>
      <c r="D71" s="654"/>
      <c r="E71" s="655"/>
      <c r="F71" s="655"/>
      <c r="G71" s="655"/>
      <c r="H71" s="655"/>
      <c r="I71" s="655"/>
      <c r="J71" s="655"/>
      <c r="K71" s="655"/>
      <c r="L71" s="656"/>
      <c r="M71" s="718"/>
      <c r="N71" s="719"/>
      <c r="O71" s="719"/>
      <c r="P71" s="719"/>
      <c r="Q71" s="719"/>
      <c r="R71" s="719"/>
      <c r="S71" s="719"/>
      <c r="T71" s="719"/>
      <c r="U71" s="719"/>
      <c r="V71" s="719"/>
      <c r="W71" s="719"/>
      <c r="X71" s="720"/>
      <c r="Y71" s="1033"/>
      <c r="Z71" s="1034"/>
      <c r="AA71" s="1035"/>
      <c r="AB71" s="1040"/>
      <c r="AC71" s="1041"/>
      <c r="AD71" s="1042"/>
      <c r="AE71" s="1193"/>
      <c r="AF71" s="1041"/>
      <c r="AG71" s="1194"/>
      <c r="AH71" s="1024"/>
      <c r="AI71" s="391"/>
      <c r="AJ71" s="392"/>
      <c r="AK71" s="1024"/>
      <c r="AL71" s="391"/>
      <c r="AM71" s="393" t="s">
        <v>366</v>
      </c>
      <c r="AN71" s="552"/>
      <c r="AO71" s="277"/>
      <c r="AP71" s="278"/>
      <c r="AQ71" s="158"/>
      <c r="AR71" s="158"/>
      <c r="AS71" s="76">
        <v>0</v>
      </c>
      <c r="AT71" s="81" t="s">
        <v>8</v>
      </c>
      <c r="AU71" s="137"/>
      <c r="AV71" s="77"/>
      <c r="AW71" s="86"/>
      <c r="AX71" s="138">
        <f>MAX(AX68:AX70)</f>
        <v>0</v>
      </c>
      <c r="AY71" s="134"/>
      <c r="AZ71" s="133"/>
      <c r="BA71" s="138">
        <f>MAX(BA68:BA70)</f>
        <v>0.5</v>
      </c>
      <c r="BB71" s="134"/>
      <c r="BC71" s="133"/>
      <c r="BD71" s="138">
        <f>MAX(BD68:BD70)</f>
        <v>0.5</v>
      </c>
      <c r="BE71" s="134"/>
      <c r="BF71" s="133"/>
    </row>
    <row r="72" spans="2:58" s="89" customFormat="1" ht="13.9" customHeight="1">
      <c r="B72" s="1281"/>
      <c r="C72" s="1282"/>
      <c r="D72" s="654"/>
      <c r="E72" s="655"/>
      <c r="F72" s="655"/>
      <c r="G72" s="655"/>
      <c r="H72" s="655"/>
      <c r="I72" s="655"/>
      <c r="J72" s="655"/>
      <c r="K72" s="655"/>
      <c r="L72" s="656"/>
      <c r="M72" s="715" t="s">
        <v>5</v>
      </c>
      <c r="N72" s="716"/>
      <c r="O72" s="716"/>
      <c r="P72" s="716"/>
      <c r="Q72" s="716"/>
      <c r="R72" s="716"/>
      <c r="S72" s="716"/>
      <c r="T72" s="716"/>
      <c r="U72" s="716"/>
      <c r="V72" s="716"/>
      <c r="W72" s="716"/>
      <c r="X72" s="717"/>
      <c r="Y72" s="633">
        <v>0</v>
      </c>
      <c r="Z72" s="634"/>
      <c r="AA72" s="635"/>
      <c r="AB72" s="1040"/>
      <c r="AC72" s="1041"/>
      <c r="AD72" s="1042"/>
      <c r="AE72" s="1193"/>
      <c r="AF72" s="1041"/>
      <c r="AG72" s="1194"/>
      <c r="AH72" s="1024"/>
      <c r="AI72" s="396" t="s">
        <v>4</v>
      </c>
      <c r="AJ72" s="397"/>
      <c r="AK72" s="1024"/>
      <c r="AL72" s="396" t="s">
        <v>4</v>
      </c>
      <c r="AM72" s="398"/>
      <c r="AN72" s="552"/>
      <c r="AO72" s="279" t="s">
        <v>4</v>
      </c>
      <c r="AP72" s="280"/>
      <c r="AQ72" s="159"/>
      <c r="AR72" s="159"/>
      <c r="AS72" s="76"/>
      <c r="AT72" s="77"/>
      <c r="AU72" s="137"/>
      <c r="AV72" s="77"/>
      <c r="AW72" s="86"/>
      <c r="AX72" s="138"/>
      <c r="AY72" s="134"/>
      <c r="AZ72" s="133"/>
      <c r="BA72" s="138"/>
      <c r="BB72" s="134"/>
      <c r="BC72" s="133"/>
      <c r="BD72" s="138"/>
      <c r="BE72" s="134"/>
      <c r="BF72" s="133"/>
    </row>
    <row r="73" spans="2:58" s="89" customFormat="1" ht="13.9" customHeight="1">
      <c r="B73" s="1281"/>
      <c r="C73" s="1282"/>
      <c r="D73" s="657"/>
      <c r="E73" s="658"/>
      <c r="F73" s="658"/>
      <c r="G73" s="658"/>
      <c r="H73" s="658"/>
      <c r="I73" s="658"/>
      <c r="J73" s="658"/>
      <c r="K73" s="658"/>
      <c r="L73" s="659"/>
      <c r="M73" s="1208"/>
      <c r="N73" s="1209"/>
      <c r="O73" s="1209"/>
      <c r="P73" s="1209"/>
      <c r="Q73" s="1209"/>
      <c r="R73" s="1209"/>
      <c r="S73" s="1209"/>
      <c r="T73" s="1209"/>
      <c r="U73" s="1209"/>
      <c r="V73" s="1209"/>
      <c r="W73" s="1209"/>
      <c r="X73" s="1210"/>
      <c r="Y73" s="1046"/>
      <c r="Z73" s="1047"/>
      <c r="AA73" s="1048"/>
      <c r="AB73" s="1211"/>
      <c r="AC73" s="1191"/>
      <c r="AD73" s="1192"/>
      <c r="AE73" s="1193"/>
      <c r="AF73" s="1041"/>
      <c r="AG73" s="1194"/>
      <c r="AH73" s="1025"/>
      <c r="AI73" s="1021" t="str">
        <f>IF(AX71="","",IF(AX71=0.5,"表彰あり：1～3年間",IF(AX71=0.25,"表彰あり：4～5年間",IF(AX71=0,"なし"))))</f>
        <v>なし</v>
      </c>
      <c r="AJ73" s="1036"/>
      <c r="AK73" s="1025"/>
      <c r="AL73" s="1021" t="str">
        <f>IF(BA71="","",IF(BA71=0.5,"表彰あり：1～3年間",IF(BA71=0.25,"表彰あり：4～5年間",IF(BA71=0,"なし"))))</f>
        <v>表彰あり：1～3年間</v>
      </c>
      <c r="AM73" s="1022"/>
      <c r="AN73" s="553"/>
      <c r="AO73" s="885" t="str">
        <f>IF(BD71="","",IF(BD71=0.5,"表彰あり：1～3年間",IF(BD71=0.25,"表彰あり：4～5年間",IF(BD71=0,"なし"))))</f>
        <v>表彰あり：1～3年間</v>
      </c>
      <c r="AP73" s="886"/>
      <c r="AQ73" s="170"/>
      <c r="AR73" s="170"/>
      <c r="AS73" s="76"/>
      <c r="AT73" s="77"/>
      <c r="AU73" s="137"/>
      <c r="AV73" s="77"/>
      <c r="AW73" s="86"/>
      <c r="AX73" s="138"/>
      <c r="AY73" s="134"/>
      <c r="AZ73" s="133"/>
      <c r="BA73" s="138"/>
      <c r="BB73" s="134"/>
      <c r="BC73" s="133"/>
      <c r="BD73" s="138"/>
      <c r="BE73" s="134"/>
      <c r="BF73" s="133"/>
    </row>
    <row r="74" spans="2:58" s="89" customFormat="1" ht="28.5" customHeight="1">
      <c r="B74" s="1281"/>
      <c r="C74" s="1282"/>
      <c r="D74" s="651" t="s">
        <v>50</v>
      </c>
      <c r="E74" s="652"/>
      <c r="F74" s="652"/>
      <c r="G74" s="652"/>
      <c r="H74" s="652"/>
      <c r="I74" s="652"/>
      <c r="J74" s="652"/>
      <c r="K74" s="652"/>
      <c r="L74" s="653"/>
      <c r="M74" s="1188" t="s">
        <v>32</v>
      </c>
      <c r="N74" s="1189"/>
      <c r="O74" s="1189"/>
      <c r="P74" s="1189"/>
      <c r="Q74" s="1189"/>
      <c r="R74" s="1189"/>
      <c r="S74" s="1189"/>
      <c r="T74" s="1189"/>
      <c r="U74" s="1189"/>
      <c r="V74" s="1189"/>
      <c r="W74" s="1189"/>
      <c r="X74" s="1190"/>
      <c r="Y74" s="627">
        <v>0.5</v>
      </c>
      <c r="Z74" s="628"/>
      <c r="AA74" s="629"/>
      <c r="AB74" s="1037">
        <v>0.5</v>
      </c>
      <c r="AC74" s="1038"/>
      <c r="AD74" s="1039"/>
      <c r="AE74" s="1193"/>
      <c r="AF74" s="1041"/>
      <c r="AG74" s="1194"/>
      <c r="AH74" s="1023">
        <v>0.25</v>
      </c>
      <c r="AI74" s="390" t="str">
        <f>IF(AI$6=0,"",AI$6)</f>
        <v>○○建設(株)</v>
      </c>
      <c r="AJ74" s="343" t="s">
        <v>52</v>
      </c>
      <c r="AK74" s="1023">
        <v>0.5</v>
      </c>
      <c r="AL74" s="390" t="str">
        <f>IF(AL$6=0,"",AL$6)</f>
        <v>□□組</v>
      </c>
      <c r="AM74" s="344" t="s">
        <v>153</v>
      </c>
      <c r="AN74" s="551">
        <f>IF(AO79="","",IF(AO79="配置経験あり：過去5年間",0.5,IF(AO79="配置経験あり：過去10年間",0.25,IF(AO79="なし",0,""))))</f>
        <v>0.5</v>
      </c>
      <c r="AO74" s="258" t="str">
        <f>IF(AO$6=0,"",AO$6)</f>
        <v>△△建設</v>
      </c>
      <c r="AP74" s="259" t="s">
        <v>51</v>
      </c>
      <c r="AQ74" s="158"/>
      <c r="AR74" s="158"/>
      <c r="AS74" s="76">
        <v>0.5</v>
      </c>
      <c r="AT74" s="78" t="s">
        <v>51</v>
      </c>
      <c r="AU74" s="137"/>
      <c r="AV74" s="77"/>
      <c r="AW74" s="86"/>
      <c r="AX74" s="138">
        <f>IF(AJ74="","",IF(AJ74="配置経験あり：過去5年間",0.5,IF(AJ74="配置経験あり：過去10年間",0.25,IF(AJ74="なし",0))))</f>
        <v>0.25</v>
      </c>
      <c r="AY74" s="134"/>
      <c r="AZ74" s="133"/>
      <c r="BA74" s="138">
        <f>IF(AM74="","",IF(AM74="配置経験あり：過去5年間",0.5,IF(AM74="配置経験あり：過去10年間",0.25,IF(AM74="なし",0))))</f>
        <v>0</v>
      </c>
      <c r="BB74" s="134"/>
      <c r="BC74" s="133"/>
      <c r="BD74" s="138">
        <f>IF(AP74="","",IF(AP74="配置経験あり：過去5年間",0.5,IF(AP74="配置経験あり：過去10年間",0.25,IF(AP74="なし",0))))</f>
        <v>0.5</v>
      </c>
      <c r="BE74" s="134"/>
      <c r="BF74" s="133"/>
    </row>
    <row r="75" spans="2:58" s="89" customFormat="1" ht="13.9" customHeight="1">
      <c r="B75" s="1281"/>
      <c r="C75" s="1282"/>
      <c r="D75" s="654"/>
      <c r="E75" s="655"/>
      <c r="F75" s="655"/>
      <c r="G75" s="655"/>
      <c r="H75" s="655"/>
      <c r="I75" s="655"/>
      <c r="J75" s="655"/>
      <c r="K75" s="655"/>
      <c r="L75" s="656"/>
      <c r="M75" s="718"/>
      <c r="N75" s="719"/>
      <c r="O75" s="719"/>
      <c r="P75" s="719"/>
      <c r="Q75" s="719"/>
      <c r="R75" s="719"/>
      <c r="S75" s="719"/>
      <c r="T75" s="719"/>
      <c r="U75" s="719"/>
      <c r="V75" s="719"/>
      <c r="W75" s="719"/>
      <c r="X75" s="720"/>
      <c r="Y75" s="630"/>
      <c r="Z75" s="631"/>
      <c r="AA75" s="632"/>
      <c r="AB75" s="1040"/>
      <c r="AC75" s="1041"/>
      <c r="AD75" s="1042"/>
      <c r="AE75" s="1193"/>
      <c r="AF75" s="1041"/>
      <c r="AG75" s="1194"/>
      <c r="AH75" s="1024"/>
      <c r="AI75" s="391" t="str">
        <f>IF(AI$7=0,"",AI$7)</f>
        <v/>
      </c>
      <c r="AJ75" s="392"/>
      <c r="AK75" s="1024"/>
      <c r="AL75" s="391" t="str">
        <f>IF(AL$7=0,"",AL$7)</f>
        <v>◇◇工業</v>
      </c>
      <c r="AM75" s="393" t="s">
        <v>51</v>
      </c>
      <c r="AN75" s="552"/>
      <c r="AO75" s="260" t="str">
        <f>IF(AO$7=0,"",AO$7)</f>
        <v/>
      </c>
      <c r="AP75" s="261"/>
      <c r="AQ75" s="158"/>
      <c r="AR75" s="158"/>
      <c r="AS75" s="76">
        <v>0.25</v>
      </c>
      <c r="AT75" s="80" t="s">
        <v>52</v>
      </c>
      <c r="AU75" s="137"/>
      <c r="AV75" s="77"/>
      <c r="AW75" s="86"/>
      <c r="AX75" s="138" t="str">
        <f>IF(AJ75="","",IF(AJ75="配置経験あり：過去5年間",0.5,IF(AJ75="配置経験あり：過去10年間",0.25,IF(AJ75="なし",0))))</f>
        <v/>
      </c>
      <c r="AY75" s="134"/>
      <c r="AZ75" s="133"/>
      <c r="BA75" s="138">
        <f>IF(AM75="","",IF(AM75="配置経験あり：過去5年間",0.5,IF(AM75="配置経験あり：過去10年間",0.25,IF(AM75="なし",0))))</f>
        <v>0.5</v>
      </c>
      <c r="BB75" s="134"/>
      <c r="BC75" s="133"/>
      <c r="BD75" s="138" t="str">
        <f>IF(AP75="","",IF(AP75="配置経験あり：過去5年間",0.5,IF(AP75="配置経験あり：過去10年間",0.25,IF(AP75="なし",0))))</f>
        <v/>
      </c>
      <c r="BE75" s="134"/>
      <c r="BF75" s="133"/>
    </row>
    <row r="76" spans="2:58" s="89" customFormat="1" ht="13.9" customHeight="1">
      <c r="B76" s="1281"/>
      <c r="C76" s="1282"/>
      <c r="D76" s="654"/>
      <c r="E76" s="655"/>
      <c r="F76" s="655"/>
      <c r="G76" s="655"/>
      <c r="H76" s="655"/>
      <c r="I76" s="655"/>
      <c r="J76" s="655"/>
      <c r="K76" s="655"/>
      <c r="L76" s="656"/>
      <c r="M76" s="715" t="s">
        <v>53</v>
      </c>
      <c r="N76" s="716"/>
      <c r="O76" s="716"/>
      <c r="P76" s="716"/>
      <c r="Q76" s="716"/>
      <c r="R76" s="716"/>
      <c r="S76" s="716"/>
      <c r="T76" s="716"/>
      <c r="U76" s="716"/>
      <c r="V76" s="716"/>
      <c r="W76" s="716"/>
      <c r="X76" s="717"/>
      <c r="Y76" s="633">
        <v>0.25</v>
      </c>
      <c r="Z76" s="634"/>
      <c r="AA76" s="635"/>
      <c r="AB76" s="1040"/>
      <c r="AC76" s="1041"/>
      <c r="AD76" s="1042"/>
      <c r="AE76" s="1193"/>
      <c r="AF76" s="1041"/>
      <c r="AG76" s="1194"/>
      <c r="AH76" s="1024"/>
      <c r="AI76" s="391" t="str">
        <f>IF(AI$8=0,"",AI$8)</f>
        <v/>
      </c>
      <c r="AJ76" s="392"/>
      <c r="AK76" s="1024"/>
      <c r="AL76" s="391" t="str">
        <f>IF(AL$8=0,"",AL$8)</f>
        <v/>
      </c>
      <c r="AM76" s="393"/>
      <c r="AN76" s="552"/>
      <c r="AO76" s="260" t="str">
        <f>IF(AO$8=0,"",AO$8)</f>
        <v/>
      </c>
      <c r="AP76" s="261"/>
      <c r="AQ76" s="158"/>
      <c r="AR76" s="158"/>
      <c r="AS76" s="76"/>
      <c r="AT76" s="80"/>
      <c r="AU76" s="137"/>
      <c r="AV76" s="77"/>
      <c r="AW76" s="86"/>
      <c r="AX76" s="138" t="str">
        <f>IF(AJ76="","",IF(AJ76="配置経験あり：過去5年間",0.5,IF(AJ76="配置経験あり：過去10年間",0.25,IF(AJ76="なし",0))))</f>
        <v/>
      </c>
      <c r="AY76" s="134"/>
      <c r="AZ76" s="133"/>
      <c r="BA76" s="138" t="str">
        <f>IF(AM76="","",IF(AM76="配置経験あり：過去5年間",0.5,IF(AM76="配置経験あり：過去10年間",0.25,IF(AM76="なし",0))))</f>
        <v/>
      </c>
      <c r="BB76" s="134"/>
      <c r="BC76" s="133"/>
      <c r="BD76" s="138" t="str">
        <f>IF(AP76="","",IF(AP76="配置経験あり：過去5年間",0.5,IF(AP76="配置経験あり：過去10年間",0.25,IF(AP76="なし",0))))</f>
        <v/>
      </c>
      <c r="BE76" s="134"/>
      <c r="BF76" s="133"/>
    </row>
    <row r="77" spans="2:58" s="89" customFormat="1" ht="13.9" customHeight="1">
      <c r="B77" s="1283" t="s">
        <v>411</v>
      </c>
      <c r="C77" s="1284"/>
      <c r="D77" s="654"/>
      <c r="E77" s="655"/>
      <c r="F77" s="655"/>
      <c r="G77" s="655"/>
      <c r="H77" s="655"/>
      <c r="I77" s="655"/>
      <c r="J77" s="655"/>
      <c r="K77" s="655"/>
      <c r="L77" s="656"/>
      <c r="M77" s="718"/>
      <c r="N77" s="719"/>
      <c r="O77" s="719"/>
      <c r="P77" s="719"/>
      <c r="Q77" s="719"/>
      <c r="R77" s="719"/>
      <c r="S77" s="719"/>
      <c r="T77" s="719"/>
      <c r="U77" s="719"/>
      <c r="V77" s="719"/>
      <c r="W77" s="719"/>
      <c r="X77" s="720"/>
      <c r="Y77" s="630"/>
      <c r="Z77" s="631"/>
      <c r="AA77" s="632"/>
      <c r="AB77" s="1040"/>
      <c r="AC77" s="1041"/>
      <c r="AD77" s="1042"/>
      <c r="AE77" s="1193"/>
      <c r="AF77" s="1041"/>
      <c r="AG77" s="1194"/>
      <c r="AH77" s="1024"/>
      <c r="AI77" s="391"/>
      <c r="AJ77" s="392"/>
      <c r="AK77" s="1024"/>
      <c r="AL77" s="391"/>
      <c r="AM77" s="393"/>
      <c r="AN77" s="552"/>
      <c r="AO77" s="277"/>
      <c r="AP77" s="278"/>
      <c r="AQ77" s="158"/>
      <c r="AR77" s="158"/>
      <c r="AS77" s="76">
        <v>0</v>
      </c>
      <c r="AT77" s="81" t="s">
        <v>8</v>
      </c>
      <c r="AU77" s="137"/>
      <c r="AV77" s="77"/>
      <c r="AW77" s="86"/>
      <c r="AX77" s="138">
        <f>MAX(AX74:AX76)</f>
        <v>0.25</v>
      </c>
      <c r="AY77" s="134"/>
      <c r="AZ77" s="133"/>
      <c r="BA77" s="138">
        <f>MAX(BA74:BA76)</f>
        <v>0.5</v>
      </c>
      <c r="BB77" s="134"/>
      <c r="BC77" s="133"/>
      <c r="BD77" s="138">
        <f>MAX(BD74:BD76)</f>
        <v>0.5</v>
      </c>
      <c r="BE77" s="134"/>
      <c r="BF77" s="133"/>
    </row>
    <row r="78" spans="2:58" s="89" customFormat="1" ht="13.9" customHeight="1">
      <c r="B78" s="1283"/>
      <c r="C78" s="1284"/>
      <c r="D78" s="654"/>
      <c r="E78" s="655"/>
      <c r="F78" s="655"/>
      <c r="G78" s="655"/>
      <c r="H78" s="655"/>
      <c r="I78" s="655"/>
      <c r="J78" s="655"/>
      <c r="K78" s="655"/>
      <c r="L78" s="656"/>
      <c r="M78" s="715" t="s">
        <v>5</v>
      </c>
      <c r="N78" s="716"/>
      <c r="O78" s="716"/>
      <c r="P78" s="716"/>
      <c r="Q78" s="716"/>
      <c r="R78" s="716"/>
      <c r="S78" s="716"/>
      <c r="T78" s="716"/>
      <c r="U78" s="716"/>
      <c r="V78" s="716"/>
      <c r="W78" s="716"/>
      <c r="X78" s="717"/>
      <c r="Y78" s="633">
        <v>0</v>
      </c>
      <c r="Z78" s="634"/>
      <c r="AA78" s="635"/>
      <c r="AB78" s="1040"/>
      <c r="AC78" s="1041"/>
      <c r="AD78" s="1042"/>
      <c r="AE78" s="1193"/>
      <c r="AF78" s="1041"/>
      <c r="AG78" s="1194"/>
      <c r="AH78" s="1024"/>
      <c r="AI78" s="396" t="s">
        <v>4</v>
      </c>
      <c r="AJ78" s="397"/>
      <c r="AK78" s="1024"/>
      <c r="AL78" s="396" t="s">
        <v>4</v>
      </c>
      <c r="AM78" s="398"/>
      <c r="AN78" s="552"/>
      <c r="AO78" s="279" t="s">
        <v>4</v>
      </c>
      <c r="AP78" s="280"/>
      <c r="AQ78" s="159"/>
      <c r="AR78" s="159"/>
      <c r="AS78" s="76"/>
      <c r="AT78" s="77"/>
      <c r="AU78" s="137"/>
      <c r="AV78" s="77"/>
      <c r="AW78" s="86"/>
      <c r="AX78" s="138"/>
      <c r="AY78" s="134"/>
      <c r="AZ78" s="133"/>
      <c r="BA78" s="138"/>
      <c r="BB78" s="134"/>
      <c r="BC78" s="133"/>
      <c r="BD78" s="138"/>
      <c r="BE78" s="134"/>
      <c r="BF78" s="133"/>
    </row>
    <row r="79" spans="2:58" s="89" customFormat="1" ht="13.9" customHeight="1">
      <c r="B79" s="1285"/>
      <c r="C79" s="1286"/>
      <c r="D79" s="657"/>
      <c r="E79" s="658"/>
      <c r="F79" s="658"/>
      <c r="G79" s="658"/>
      <c r="H79" s="658"/>
      <c r="I79" s="658"/>
      <c r="J79" s="658"/>
      <c r="K79" s="658"/>
      <c r="L79" s="659"/>
      <c r="M79" s="1208"/>
      <c r="N79" s="1209"/>
      <c r="O79" s="1209"/>
      <c r="P79" s="1209"/>
      <c r="Q79" s="1209"/>
      <c r="R79" s="1209"/>
      <c r="S79" s="1209"/>
      <c r="T79" s="1209"/>
      <c r="U79" s="1209"/>
      <c r="V79" s="1209"/>
      <c r="W79" s="1209"/>
      <c r="X79" s="1210"/>
      <c r="Y79" s="1046"/>
      <c r="Z79" s="1047"/>
      <c r="AA79" s="1048"/>
      <c r="AB79" s="1040"/>
      <c r="AC79" s="1041"/>
      <c r="AD79" s="1042"/>
      <c r="AE79" s="1193"/>
      <c r="AF79" s="1041"/>
      <c r="AG79" s="1194"/>
      <c r="AH79" s="1025"/>
      <c r="AI79" s="1021" t="str">
        <f>IF(AX77="","",IF(AX77=0.5,"配置経験あり：過去5年間",IF(AX77=0.25,"配置経験あり：過去10年間",IF(AX77=0,"なし"))))</f>
        <v>配置経験あり：過去10年間</v>
      </c>
      <c r="AJ79" s="1036"/>
      <c r="AK79" s="1025"/>
      <c r="AL79" s="1021" t="str">
        <f>IF(BA77="","",IF(BA77=0.5,"配置経験あり：過去5年間",IF(BA77=0.25,"配置経験あり：過去10年間",IF(BA77=0,"なし"))))</f>
        <v>配置経験あり：過去5年間</v>
      </c>
      <c r="AM79" s="1022"/>
      <c r="AN79" s="553"/>
      <c r="AO79" s="1167" t="str">
        <f>IF(BD77="","",IF(BD77=0.5,"配置経験あり：過去5年間",IF(BD77=0.25,"配置経験あり：過去10年間",IF(BD77=0,"なし"))))</f>
        <v>配置経験あり：過去5年間</v>
      </c>
      <c r="AP79" s="1168"/>
      <c r="AQ79" s="170"/>
      <c r="AR79" s="170"/>
      <c r="AS79" s="76"/>
      <c r="AT79" s="77"/>
      <c r="AU79" s="137"/>
      <c r="AV79" s="77"/>
      <c r="AW79" s="86"/>
      <c r="AX79" s="138"/>
      <c r="AY79" s="134"/>
      <c r="AZ79" s="133"/>
      <c r="BA79" s="138"/>
      <c r="BB79" s="134"/>
      <c r="BC79" s="133"/>
      <c r="BD79" s="138"/>
      <c r="BE79" s="134"/>
      <c r="BF79" s="133"/>
    </row>
    <row r="80" spans="2:58" s="89" customFormat="1" ht="27" customHeight="1">
      <c r="B80" s="1287" t="s">
        <v>307</v>
      </c>
      <c r="C80" s="1288"/>
      <c r="D80" s="647" t="s">
        <v>172</v>
      </c>
      <c r="E80" s="647"/>
      <c r="F80" s="647"/>
      <c r="G80" s="647"/>
      <c r="H80" s="647"/>
      <c r="I80" s="647"/>
      <c r="J80" s="647"/>
      <c r="K80" s="647"/>
      <c r="L80" s="648"/>
      <c r="M80" s="1196" t="s">
        <v>313</v>
      </c>
      <c r="N80" s="1197"/>
      <c r="O80" s="1197"/>
      <c r="P80" s="1197"/>
      <c r="Q80" s="1197"/>
      <c r="R80" s="1197"/>
      <c r="S80" s="1197"/>
      <c r="T80" s="1197"/>
      <c r="U80" s="1197"/>
      <c r="V80" s="1197"/>
      <c r="W80" s="1197"/>
      <c r="X80" s="1198"/>
      <c r="Y80" s="627">
        <v>0.5</v>
      </c>
      <c r="Z80" s="628"/>
      <c r="AA80" s="629"/>
      <c r="AB80" s="490"/>
      <c r="AC80" s="490"/>
      <c r="AD80" s="491"/>
      <c r="AE80" s="492"/>
      <c r="AF80" s="490"/>
      <c r="AG80" s="490"/>
      <c r="AH80" s="615"/>
      <c r="AI80" s="408" t="str">
        <f>IF(AI$6=0,"",AI$6)</f>
        <v>○○建設(株)</v>
      </c>
      <c r="AJ80" s="409" t="s">
        <v>153</v>
      </c>
      <c r="AK80" s="615"/>
      <c r="AL80" s="408" t="str">
        <f>IF(AL$6=0,"",AL$6)</f>
        <v>□□組</v>
      </c>
      <c r="AM80" s="410" t="s">
        <v>153</v>
      </c>
      <c r="AN80" s="551">
        <f>IF(AO85="","",IF(AO85="追加配置あり",0.5,IF(AO85="なし",0,"")))</f>
        <v>0.5</v>
      </c>
      <c r="AO80" s="267" t="str">
        <f>IF(AO$6=0,"",AO$6)</f>
        <v>△△建設</v>
      </c>
      <c r="AP80" s="292" t="s">
        <v>278</v>
      </c>
      <c r="AQ80" s="158"/>
      <c r="AR80" s="158"/>
      <c r="AS80" s="76">
        <v>0.5</v>
      </c>
      <c r="AT80" s="83" t="s">
        <v>278</v>
      </c>
      <c r="AU80" s="135"/>
      <c r="AV80" s="77"/>
      <c r="AW80" s="86"/>
      <c r="AX80" s="136">
        <f>IF(AJ80="","",IF(AJ80="追加配置あり",0.5,IF(AJ80="なし",0)))</f>
        <v>0</v>
      </c>
      <c r="AY80" s="134"/>
      <c r="AZ80" s="133"/>
      <c r="BA80" s="136">
        <f>IF(AM80="","",IF(AM80="追加配置あり",0.5,IF(AM80="なし",0)))</f>
        <v>0</v>
      </c>
      <c r="BB80" s="134"/>
      <c r="BC80" s="133"/>
      <c r="BD80" s="136">
        <f>IF(AP80="","",IF(AP80="追加配置あり",0.5,IF(AP80="なし",0)))</f>
        <v>0.5</v>
      </c>
      <c r="BE80" s="134"/>
      <c r="BF80" s="133"/>
    </row>
    <row r="81" spans="2:59" s="89" customFormat="1" ht="18.75" customHeight="1">
      <c r="B81" s="1289"/>
      <c r="C81" s="1290"/>
      <c r="D81" s="649"/>
      <c r="E81" s="649"/>
      <c r="F81" s="649"/>
      <c r="G81" s="649"/>
      <c r="H81" s="649"/>
      <c r="I81" s="649"/>
      <c r="J81" s="649"/>
      <c r="K81" s="649"/>
      <c r="L81" s="650"/>
      <c r="M81" s="1199"/>
      <c r="N81" s="1200"/>
      <c r="O81" s="1200"/>
      <c r="P81" s="1200"/>
      <c r="Q81" s="1200"/>
      <c r="R81" s="1200"/>
      <c r="S81" s="1200"/>
      <c r="T81" s="1200"/>
      <c r="U81" s="1200"/>
      <c r="V81" s="1200"/>
      <c r="W81" s="1200"/>
      <c r="X81" s="1201"/>
      <c r="Y81" s="630"/>
      <c r="Z81" s="631"/>
      <c r="AA81" s="632"/>
      <c r="AB81" s="493"/>
      <c r="AC81" s="493"/>
      <c r="AD81" s="494"/>
      <c r="AE81" s="495"/>
      <c r="AF81" s="493"/>
      <c r="AG81" s="493"/>
      <c r="AH81" s="616"/>
      <c r="AI81" s="411" t="str">
        <f>IF(AI$7=0,"",AI$7)</f>
        <v/>
      </c>
      <c r="AJ81" s="412"/>
      <c r="AK81" s="616"/>
      <c r="AL81" s="411" t="str">
        <f>IF(AL$7=0,"",AL$7)</f>
        <v>◇◇工業</v>
      </c>
      <c r="AM81" s="413" t="s">
        <v>278</v>
      </c>
      <c r="AN81" s="552"/>
      <c r="AO81" s="260" t="str">
        <f>IF(AO$7=0,"",AO$7)</f>
        <v/>
      </c>
      <c r="AP81" s="293"/>
      <c r="AQ81" s="158"/>
      <c r="AR81" s="158"/>
      <c r="AS81" s="76"/>
      <c r="AT81" s="84"/>
      <c r="AU81" s="135"/>
      <c r="AV81" s="77"/>
      <c r="AW81" s="86"/>
      <c r="AX81" s="136" t="str">
        <f>IF(AJ81="","",IF(AJ81="追加配置あり",0.5,IF(AJ81="なし",0)))</f>
        <v/>
      </c>
      <c r="AY81" s="134"/>
      <c r="AZ81" s="133"/>
      <c r="BA81" s="136">
        <f>IF(AM81="","",IF(AM81="追加配置あり",0.5,IF(AM81="なし",0)))</f>
        <v>0.5</v>
      </c>
      <c r="BB81" s="134"/>
      <c r="BC81" s="133"/>
      <c r="BD81" s="136" t="str">
        <f>IF(AP81="","",IF(AP81="追加配置あり",0.5,IF(AP81="なし",0)))</f>
        <v/>
      </c>
      <c r="BE81" s="134"/>
      <c r="BF81" s="133"/>
    </row>
    <row r="82" spans="2:59" s="89" customFormat="1" ht="13.9" customHeight="1">
      <c r="B82" s="1289"/>
      <c r="C82" s="1290"/>
      <c r="D82" s="649"/>
      <c r="E82" s="649"/>
      <c r="F82" s="649"/>
      <c r="G82" s="649"/>
      <c r="H82" s="649"/>
      <c r="I82" s="649"/>
      <c r="J82" s="649"/>
      <c r="K82" s="649"/>
      <c r="L82" s="650"/>
      <c r="M82" s="1202"/>
      <c r="N82" s="1203"/>
      <c r="O82" s="1203"/>
      <c r="P82" s="1203"/>
      <c r="Q82" s="1203"/>
      <c r="R82" s="1203"/>
      <c r="S82" s="1203"/>
      <c r="T82" s="1203"/>
      <c r="U82" s="1203"/>
      <c r="V82" s="1203"/>
      <c r="W82" s="1203"/>
      <c r="X82" s="1204"/>
      <c r="Y82" s="633"/>
      <c r="Z82" s="634"/>
      <c r="AA82" s="635"/>
      <c r="AB82" s="493"/>
      <c r="AC82" s="493"/>
      <c r="AD82" s="494"/>
      <c r="AE82" s="495"/>
      <c r="AF82" s="493"/>
      <c r="AG82" s="493"/>
      <c r="AH82" s="616"/>
      <c r="AI82" s="411" t="str">
        <f>IF(AI$8=0,"",AI$8)</f>
        <v/>
      </c>
      <c r="AJ82" s="412"/>
      <c r="AK82" s="616"/>
      <c r="AL82" s="411" t="str">
        <f>IF(AL$8=0,"",AL$8)</f>
        <v/>
      </c>
      <c r="AM82" s="413"/>
      <c r="AN82" s="552"/>
      <c r="AO82" s="260" t="str">
        <f>IF(AO$8=0,"",AO$8)</f>
        <v/>
      </c>
      <c r="AP82" s="293"/>
      <c r="AQ82" s="158"/>
      <c r="AR82" s="158"/>
      <c r="AS82" s="76">
        <v>0</v>
      </c>
      <c r="AT82" s="139" t="s">
        <v>5</v>
      </c>
      <c r="AU82" s="135"/>
      <c r="AV82" s="77"/>
      <c r="AW82" s="86"/>
      <c r="AX82" s="136" t="str">
        <f>IF(AJ82="","",IF(AJ82="追加配置あり",0.5,IF(AJ82="なし",0)))</f>
        <v/>
      </c>
      <c r="AY82" s="134"/>
      <c r="AZ82" s="133"/>
      <c r="BA82" s="136" t="str">
        <f>IF(AM82="","",IF(AM82="追加配置あり",0.5,IF(AM82="なし",0)))</f>
        <v/>
      </c>
      <c r="BB82" s="134"/>
      <c r="BC82" s="133"/>
      <c r="BD82" s="136" t="str">
        <f>IF(AP82="","",IF(AP82="追加配置あり",0.5,IF(AP82="なし",0)))</f>
        <v/>
      </c>
      <c r="BE82" s="134"/>
      <c r="BF82" s="133"/>
    </row>
    <row r="83" spans="2:59" s="89" customFormat="1" ht="13.9" customHeight="1">
      <c r="B83" s="1289"/>
      <c r="C83" s="1290"/>
      <c r="D83" s="649"/>
      <c r="E83" s="649"/>
      <c r="F83" s="649"/>
      <c r="G83" s="649"/>
      <c r="H83" s="649"/>
      <c r="I83" s="649"/>
      <c r="J83" s="649"/>
      <c r="K83" s="649"/>
      <c r="L83" s="650"/>
      <c r="M83" s="1199"/>
      <c r="N83" s="1200"/>
      <c r="O83" s="1200"/>
      <c r="P83" s="1200"/>
      <c r="Q83" s="1200"/>
      <c r="R83" s="1200"/>
      <c r="S83" s="1200"/>
      <c r="T83" s="1200"/>
      <c r="U83" s="1200"/>
      <c r="V83" s="1200"/>
      <c r="W83" s="1200"/>
      <c r="X83" s="1201"/>
      <c r="Y83" s="630"/>
      <c r="Z83" s="631"/>
      <c r="AA83" s="632"/>
      <c r="AB83" s="493"/>
      <c r="AC83" s="493"/>
      <c r="AD83" s="494"/>
      <c r="AE83" s="495"/>
      <c r="AF83" s="493"/>
      <c r="AG83" s="493"/>
      <c r="AH83" s="616"/>
      <c r="AI83" s="414"/>
      <c r="AJ83" s="415"/>
      <c r="AK83" s="616"/>
      <c r="AL83" s="414"/>
      <c r="AM83" s="416"/>
      <c r="AN83" s="552"/>
      <c r="AO83" s="294"/>
      <c r="AP83" s="295"/>
      <c r="AQ83" s="158"/>
      <c r="AR83" s="158"/>
      <c r="AS83" s="76"/>
      <c r="AT83" s="77"/>
      <c r="AU83" s="137"/>
      <c r="AV83" s="77"/>
      <c r="AW83" s="86"/>
      <c r="AX83" s="138">
        <f>MAX(AX80:AX82)</f>
        <v>0</v>
      </c>
      <c r="AY83" s="134"/>
      <c r="AZ83" s="133"/>
      <c r="BA83" s="138">
        <f>MAX(BA80:BA82)</f>
        <v>0.5</v>
      </c>
      <c r="BB83" s="134"/>
      <c r="BC83" s="133"/>
      <c r="BD83" s="138">
        <f>MAX(BD80:BD82)</f>
        <v>0.5</v>
      </c>
      <c r="BE83" s="134"/>
      <c r="BF83" s="133"/>
    </row>
    <row r="84" spans="2:59" s="89" customFormat="1" ht="13.9" customHeight="1">
      <c r="B84" s="1289"/>
      <c r="C84" s="1290"/>
      <c r="D84" s="649"/>
      <c r="E84" s="649"/>
      <c r="F84" s="649"/>
      <c r="G84" s="649"/>
      <c r="H84" s="649"/>
      <c r="I84" s="649"/>
      <c r="J84" s="649"/>
      <c r="K84" s="649"/>
      <c r="L84" s="650"/>
      <c r="M84" s="715" t="s">
        <v>5</v>
      </c>
      <c r="N84" s="716"/>
      <c r="O84" s="716"/>
      <c r="P84" s="716"/>
      <c r="Q84" s="716"/>
      <c r="R84" s="716"/>
      <c r="S84" s="716"/>
      <c r="T84" s="716"/>
      <c r="U84" s="716"/>
      <c r="V84" s="716"/>
      <c r="W84" s="716"/>
      <c r="X84" s="717"/>
      <c r="Y84" s="633">
        <v>0</v>
      </c>
      <c r="Z84" s="634"/>
      <c r="AA84" s="635"/>
      <c r="AB84" s="493"/>
      <c r="AC84" s="493"/>
      <c r="AD84" s="494"/>
      <c r="AE84" s="495"/>
      <c r="AF84" s="493"/>
      <c r="AG84" s="493"/>
      <c r="AH84" s="616"/>
      <c r="AI84" s="223" t="s">
        <v>4</v>
      </c>
      <c r="AJ84" s="417"/>
      <c r="AK84" s="616"/>
      <c r="AL84" s="223" t="s">
        <v>4</v>
      </c>
      <c r="AM84" s="418"/>
      <c r="AN84" s="552"/>
      <c r="AO84" s="279" t="s">
        <v>4</v>
      </c>
      <c r="AP84" s="296"/>
      <c r="AQ84" s="158"/>
      <c r="AR84" s="158"/>
      <c r="AS84" s="76"/>
      <c r="AT84" s="77"/>
      <c r="AU84" s="137"/>
      <c r="AV84" s="77"/>
      <c r="AW84" s="86"/>
      <c r="AX84" s="138"/>
      <c r="AY84" s="134"/>
      <c r="AZ84" s="133"/>
      <c r="BA84" s="138"/>
      <c r="BB84" s="134"/>
      <c r="BC84" s="133"/>
      <c r="BD84" s="138"/>
      <c r="BE84" s="134"/>
      <c r="BF84" s="133"/>
    </row>
    <row r="85" spans="2:59" s="89" customFormat="1" ht="13.9" customHeight="1">
      <c r="B85" s="1289"/>
      <c r="C85" s="1290"/>
      <c r="D85" s="649"/>
      <c r="E85" s="649"/>
      <c r="F85" s="649"/>
      <c r="G85" s="649"/>
      <c r="H85" s="649"/>
      <c r="I85" s="649"/>
      <c r="J85" s="649"/>
      <c r="K85" s="649"/>
      <c r="L85" s="650"/>
      <c r="M85" s="1205"/>
      <c r="N85" s="1206"/>
      <c r="O85" s="1206"/>
      <c r="P85" s="1206"/>
      <c r="Q85" s="1206"/>
      <c r="R85" s="1206"/>
      <c r="S85" s="1206"/>
      <c r="T85" s="1206"/>
      <c r="U85" s="1206"/>
      <c r="V85" s="1206"/>
      <c r="W85" s="1206"/>
      <c r="X85" s="1207"/>
      <c r="Y85" s="1046"/>
      <c r="Z85" s="1047"/>
      <c r="AA85" s="1048"/>
      <c r="AB85" s="493"/>
      <c r="AC85" s="493"/>
      <c r="AD85" s="494"/>
      <c r="AE85" s="495"/>
      <c r="AF85" s="493"/>
      <c r="AG85" s="493"/>
      <c r="AH85" s="617"/>
      <c r="AI85" s="618" t="str">
        <f>IF(AX83="","",IF(AX83=0.5,"追加配置あり",IF(AX83=0,"なし")))</f>
        <v>なし</v>
      </c>
      <c r="AJ85" s="619"/>
      <c r="AK85" s="617"/>
      <c r="AL85" s="618" t="str">
        <f>IF(BA83="","",IF(BA83=0.5,"追加配置あり",IF(BA83=0,"なし")))</f>
        <v>追加配置あり</v>
      </c>
      <c r="AM85" s="620"/>
      <c r="AN85" s="553"/>
      <c r="AO85" s="885" t="str">
        <f>IF(BD83="","",IF(BD83=0.5,"追加配置あり",IF(BD83=0,"なし")))</f>
        <v>追加配置あり</v>
      </c>
      <c r="AP85" s="886"/>
      <c r="AQ85" s="170"/>
      <c r="AR85" s="170"/>
      <c r="AS85" s="76"/>
      <c r="AT85" s="77"/>
      <c r="AU85" s="137"/>
      <c r="AV85" s="77"/>
      <c r="AW85" s="86"/>
      <c r="AX85" s="137"/>
      <c r="AY85" s="77"/>
      <c r="AZ85" s="86"/>
      <c r="BA85" s="137"/>
      <c r="BB85" s="77"/>
      <c r="BC85" s="86"/>
      <c r="BD85" s="137"/>
      <c r="BE85" s="77"/>
      <c r="BF85" s="86"/>
    </row>
    <row r="86" spans="2:59" s="204" customFormat="1" ht="36" customHeight="1">
      <c r="B86" s="1289"/>
      <c r="C86" s="1290"/>
      <c r="D86" s="692" t="s">
        <v>310</v>
      </c>
      <c r="E86" s="693"/>
      <c r="F86" s="570" t="s">
        <v>401</v>
      </c>
      <c r="G86" s="571"/>
      <c r="H86" s="571"/>
      <c r="I86" s="571"/>
      <c r="J86" s="571"/>
      <c r="K86" s="571"/>
      <c r="L86" s="572"/>
      <c r="M86" s="750" t="s">
        <v>402</v>
      </c>
      <c r="N86" s="750"/>
      <c r="O86" s="750"/>
      <c r="P86" s="750"/>
      <c r="Q86" s="750"/>
      <c r="R86" s="750"/>
      <c r="S86" s="750"/>
      <c r="T86" s="750"/>
      <c r="U86" s="750"/>
      <c r="V86" s="750"/>
      <c r="W86" s="750"/>
      <c r="X86" s="750"/>
      <c r="Y86" s="899">
        <v>0.5</v>
      </c>
      <c r="Z86" s="899"/>
      <c r="AA86" s="900"/>
      <c r="AB86" s="1214">
        <v>1.5</v>
      </c>
      <c r="AC86" s="1214"/>
      <c r="AD86" s="1216"/>
      <c r="AE86" s="1213">
        <v>1.5</v>
      </c>
      <c r="AF86" s="1214"/>
      <c r="AG86" s="1214"/>
      <c r="AH86" s="1049">
        <v>0</v>
      </c>
      <c r="AI86" s="419" t="str">
        <f>IF(AI$6=0,"",AI$6)</f>
        <v>○○建設(株)</v>
      </c>
      <c r="AJ86" s="420" t="s">
        <v>403</v>
      </c>
      <c r="AK86" s="1049">
        <v>0.5</v>
      </c>
      <c r="AL86" s="419" t="str">
        <f>IF(AL$6=0,"",AL$6)</f>
        <v>□□組</v>
      </c>
      <c r="AM86" s="421" t="s">
        <v>404</v>
      </c>
      <c r="AN86" s="551">
        <f>BE93</f>
        <v>0.5</v>
      </c>
      <c r="AO86" s="297" t="str">
        <f>IF(AO$6=0,"",AO$6)</f>
        <v>△△建設</v>
      </c>
      <c r="AP86" s="298" t="s">
        <v>404</v>
      </c>
      <c r="AQ86" s="1266" t="s">
        <v>406</v>
      </c>
      <c r="AR86" s="205"/>
      <c r="AS86" s="206"/>
      <c r="AT86" s="207">
        <v>0.5</v>
      </c>
      <c r="AU86" s="208" t="s">
        <v>404</v>
      </c>
      <c r="AV86" s="209"/>
      <c r="AW86" s="210"/>
      <c r="AX86" s="209"/>
      <c r="AY86" s="209">
        <f>IF(AJ86="35歳未満15%以上または新規1%以上",0.5,IF(AJ86="技術職員の総数が同数以上",0.5,IF(AJ86="減少が１～２人、又は、減少率が４％以下",0.25,IF(AJ86="減少が３人、又は、減少率が６％以下",0.1,IF(AJ86="該当なし",0,IF(AJ86="",0))))))</f>
        <v>0.1</v>
      </c>
      <c r="AZ86" s="210"/>
      <c r="BA86" s="209"/>
      <c r="BB86" s="209">
        <f>IF(AM86="35歳未満15%以上または新規1%以上",0.5,IF(AM86="技術職員の総数が同数以上",0.5,IF(AM86="減少が１～２人、又は、減少率が４％以下",0.25,IF(AM86="減少が３人、又は、減少率が６％以下",0.1,IF(AM86="該当なし",0,IF(AM86="",0))))))</f>
        <v>0.5</v>
      </c>
      <c r="BC86" s="210"/>
      <c r="BD86" s="209"/>
      <c r="BE86" s="209">
        <f>IF(AP86="35歳未満15%以上または新規1%以上",0.5,IF(AP86="技術職員の総数が同数以上",0.5,IF(AP86="減少が１～２人、又は、減少率が４％以下",0.25,IF(AP86="減少が３人、又は、減少率が６％以下",0.1,IF(AP86="該当なし",0,IF(AP86="",0))))))</f>
        <v>0.5</v>
      </c>
      <c r="BF86" s="210"/>
      <c r="BG86" s="209"/>
    </row>
    <row r="87" spans="2:59" s="204" customFormat="1" ht="18" customHeight="1">
      <c r="B87" s="1289"/>
      <c r="C87" s="1290"/>
      <c r="D87" s="694"/>
      <c r="E87" s="695"/>
      <c r="F87" s="573"/>
      <c r="G87" s="574"/>
      <c r="H87" s="574"/>
      <c r="I87" s="574"/>
      <c r="J87" s="574"/>
      <c r="K87" s="574"/>
      <c r="L87" s="575"/>
      <c r="M87" s="751"/>
      <c r="N87" s="751"/>
      <c r="O87" s="751"/>
      <c r="P87" s="751"/>
      <c r="Q87" s="751"/>
      <c r="R87" s="751"/>
      <c r="S87" s="751"/>
      <c r="T87" s="751"/>
      <c r="U87" s="751"/>
      <c r="V87" s="751"/>
      <c r="W87" s="751"/>
      <c r="X87" s="751"/>
      <c r="Y87" s="901"/>
      <c r="Z87" s="901"/>
      <c r="AA87" s="902"/>
      <c r="AB87" s="729"/>
      <c r="AC87" s="730"/>
      <c r="AD87" s="731"/>
      <c r="AE87" s="1215"/>
      <c r="AF87" s="730"/>
      <c r="AG87" s="730"/>
      <c r="AH87" s="1050"/>
      <c r="AI87" s="422" t="str">
        <f>IF(AI$7=0,"",AI$7)</f>
        <v/>
      </c>
      <c r="AJ87" s="423"/>
      <c r="AK87" s="1050"/>
      <c r="AL87" s="422" t="str">
        <f>IF(AL$7=0,"",AL$7)</f>
        <v>◇◇工業</v>
      </c>
      <c r="AM87" s="424" t="s">
        <v>403</v>
      </c>
      <c r="AN87" s="552"/>
      <c r="AO87" s="299" t="str">
        <f>IF(AO$7=0,"",AO$7)</f>
        <v/>
      </c>
      <c r="AP87" s="300"/>
      <c r="AQ87" s="1266"/>
      <c r="AR87" s="205"/>
      <c r="AS87" s="206"/>
      <c r="AT87" s="211">
        <v>0</v>
      </c>
      <c r="AU87" s="212" t="s">
        <v>407</v>
      </c>
      <c r="AV87" s="209"/>
      <c r="AW87" s="210"/>
      <c r="AX87" s="209"/>
      <c r="AY87" s="209">
        <f t="shared" ref="AY87:AY92" si="0">IF(AJ87="35歳未満15%以上または新規1%以上",0.5,IF(AJ87="技術職員の総数が同数以上",0.5,IF(AJ87="減少が１～２人、又は、減少率が４％以下",0.25,IF(AJ87="減少が３人、又は、減少率が６％以下",0.1,IF(AJ87="該当なし",0,IF(AJ87="",0))))))</f>
        <v>0</v>
      </c>
      <c r="AZ87" s="210"/>
      <c r="BA87" s="209"/>
      <c r="BB87" s="209">
        <f t="shared" ref="BB87:BB92" si="1">IF(AM87="35歳未満15%以上または新規1%以上",0.5,IF(AM87="技術職員の総数が同数以上",0.5,IF(AM87="減少が１～２人、又は、減少率が４％以下",0.25,IF(AM87="減少が３人、又は、減少率が６％以下",0.1,IF(AM87="該当なし",0,IF(AM87="",0))))))</f>
        <v>0.1</v>
      </c>
      <c r="BC87" s="210"/>
      <c r="BD87" s="209"/>
      <c r="BE87" s="209">
        <f t="shared" ref="BE87:BE92" si="2">IF(AP87="35歳未満15%以上または新規1%以上",0.5,IF(AP87="技術職員の総数が同数以上",0.5,IF(AP87="減少が１～２人、又は、減少率が４％以下",0.25,IF(AP87="減少が３人、又は、減少率が６％以下",0.1,IF(AP87="該当なし",0,IF(AP87="",0))))))</f>
        <v>0</v>
      </c>
      <c r="BF87" s="210"/>
      <c r="BG87" s="209"/>
    </row>
    <row r="88" spans="2:59" s="204" customFormat="1" ht="18" customHeight="1">
      <c r="B88" s="1289"/>
      <c r="C88" s="1290"/>
      <c r="D88" s="694"/>
      <c r="E88" s="695"/>
      <c r="F88" s="573"/>
      <c r="G88" s="574"/>
      <c r="H88" s="574"/>
      <c r="I88" s="574"/>
      <c r="J88" s="574"/>
      <c r="K88" s="574"/>
      <c r="L88" s="575"/>
      <c r="M88" s="690" t="s">
        <v>308</v>
      </c>
      <c r="N88" s="690"/>
      <c r="O88" s="690"/>
      <c r="P88" s="690"/>
      <c r="Q88" s="690"/>
      <c r="R88" s="690"/>
      <c r="S88" s="690"/>
      <c r="T88" s="690"/>
      <c r="U88" s="690"/>
      <c r="V88" s="690"/>
      <c r="W88" s="690"/>
      <c r="X88" s="690"/>
      <c r="Y88" s="895">
        <v>0</v>
      </c>
      <c r="Z88" s="895"/>
      <c r="AA88" s="896"/>
      <c r="AB88" s="729"/>
      <c r="AC88" s="730"/>
      <c r="AD88" s="731"/>
      <c r="AE88" s="1215"/>
      <c r="AF88" s="730"/>
      <c r="AG88" s="730"/>
      <c r="AH88" s="1050"/>
      <c r="AI88" s="422" t="str">
        <f>IF(AI$8=0,"",AI$8)</f>
        <v/>
      </c>
      <c r="AJ88" s="423"/>
      <c r="AK88" s="1050"/>
      <c r="AL88" s="422" t="str">
        <f>IF(AL$8=0,"",AL$8)</f>
        <v/>
      </c>
      <c r="AM88" s="424"/>
      <c r="AN88" s="552"/>
      <c r="AO88" s="299" t="str">
        <f>IF(AO$8=0,"",AO$8)</f>
        <v/>
      </c>
      <c r="AP88" s="300"/>
      <c r="AQ88" s="1266"/>
      <c r="AR88" s="205"/>
      <c r="AS88" s="206"/>
      <c r="AT88" s="211"/>
      <c r="AU88" s="212"/>
      <c r="AV88" s="209"/>
      <c r="AW88" s="210"/>
      <c r="AX88" s="209"/>
      <c r="AY88" s="209">
        <f t="shared" si="0"/>
        <v>0</v>
      </c>
      <c r="AZ88" s="210"/>
      <c r="BA88" s="209"/>
      <c r="BB88" s="209">
        <f t="shared" si="1"/>
        <v>0</v>
      </c>
      <c r="BC88" s="210"/>
      <c r="BD88" s="209"/>
      <c r="BE88" s="209">
        <f t="shared" si="2"/>
        <v>0</v>
      </c>
      <c r="BF88" s="210"/>
      <c r="BG88" s="209"/>
    </row>
    <row r="89" spans="2:59" s="204" customFormat="1" ht="18" customHeight="1">
      <c r="B89" s="1289"/>
      <c r="C89" s="1290"/>
      <c r="D89" s="694"/>
      <c r="E89" s="695"/>
      <c r="F89" s="573"/>
      <c r="G89" s="574"/>
      <c r="H89" s="574"/>
      <c r="I89" s="574"/>
      <c r="J89" s="574"/>
      <c r="K89" s="574"/>
      <c r="L89" s="575"/>
      <c r="M89" s="691"/>
      <c r="N89" s="691"/>
      <c r="O89" s="691"/>
      <c r="P89" s="691"/>
      <c r="Q89" s="691"/>
      <c r="R89" s="691"/>
      <c r="S89" s="691"/>
      <c r="T89" s="691"/>
      <c r="U89" s="691"/>
      <c r="V89" s="691"/>
      <c r="W89" s="691"/>
      <c r="X89" s="691"/>
      <c r="Y89" s="897"/>
      <c r="Z89" s="897"/>
      <c r="AA89" s="898"/>
      <c r="AB89" s="729"/>
      <c r="AC89" s="730"/>
      <c r="AD89" s="731"/>
      <c r="AE89" s="1215"/>
      <c r="AF89" s="730"/>
      <c r="AG89" s="730"/>
      <c r="AH89" s="1050"/>
      <c r="AI89" s="422"/>
      <c r="AJ89" s="423"/>
      <c r="AK89" s="1050"/>
      <c r="AL89" s="422"/>
      <c r="AM89" s="424"/>
      <c r="AN89" s="552"/>
      <c r="AO89" s="301"/>
      <c r="AP89" s="302"/>
      <c r="AQ89" s="1266"/>
      <c r="AR89" s="205"/>
      <c r="AS89" s="206"/>
      <c r="AT89" s="211">
        <v>0.5</v>
      </c>
      <c r="AU89" s="212" t="s">
        <v>309</v>
      </c>
      <c r="AV89" s="209"/>
      <c r="AW89" s="210"/>
      <c r="AX89" s="209"/>
      <c r="AY89" s="209">
        <f t="shared" si="0"/>
        <v>0</v>
      </c>
      <c r="AZ89" s="210"/>
      <c r="BA89" s="209"/>
      <c r="BB89" s="209">
        <f t="shared" si="1"/>
        <v>0</v>
      </c>
      <c r="BC89" s="210"/>
      <c r="BD89" s="209"/>
      <c r="BE89" s="209">
        <f t="shared" si="2"/>
        <v>0</v>
      </c>
      <c r="BF89" s="210"/>
      <c r="BG89" s="209"/>
    </row>
    <row r="90" spans="2:59" s="204" customFormat="1" ht="18" customHeight="1">
      <c r="B90" s="1289"/>
      <c r="C90" s="1290"/>
      <c r="D90" s="694"/>
      <c r="E90" s="695"/>
      <c r="F90" s="576" t="s">
        <v>389</v>
      </c>
      <c r="G90" s="577"/>
      <c r="H90" s="577"/>
      <c r="I90" s="577"/>
      <c r="J90" s="577"/>
      <c r="K90" s="577"/>
      <c r="L90" s="578"/>
      <c r="M90" s="1218" t="s">
        <v>414</v>
      </c>
      <c r="N90" s="1218"/>
      <c r="O90" s="1218"/>
      <c r="P90" s="1218"/>
      <c r="Q90" s="1218"/>
      <c r="R90" s="1218"/>
      <c r="S90" s="1218"/>
      <c r="T90" s="1218"/>
      <c r="U90" s="1218"/>
      <c r="V90" s="1218"/>
      <c r="W90" s="1218"/>
      <c r="X90" s="1218"/>
      <c r="Y90" s="899">
        <v>0.5</v>
      </c>
      <c r="Z90" s="899"/>
      <c r="AA90" s="900"/>
      <c r="AB90" s="729"/>
      <c r="AC90" s="730"/>
      <c r="AD90" s="731"/>
      <c r="AE90" s="1215"/>
      <c r="AF90" s="730"/>
      <c r="AG90" s="730"/>
      <c r="AH90" s="1050"/>
      <c r="AI90" s="425" t="s">
        <v>4</v>
      </c>
      <c r="AJ90" s="426"/>
      <c r="AK90" s="1050"/>
      <c r="AL90" s="425" t="s">
        <v>4</v>
      </c>
      <c r="AM90" s="427"/>
      <c r="AN90" s="552"/>
      <c r="AO90" s="303" t="s">
        <v>4</v>
      </c>
      <c r="AP90" s="304"/>
      <c r="AQ90" s="1266"/>
      <c r="AR90" s="213"/>
      <c r="AS90" s="214"/>
      <c r="AT90" s="211">
        <v>0.25</v>
      </c>
      <c r="AU90" s="212" t="s">
        <v>405</v>
      </c>
      <c r="AW90" s="210"/>
      <c r="AX90" s="209"/>
      <c r="AY90" s="209">
        <f t="shared" si="0"/>
        <v>0</v>
      </c>
      <c r="AZ90" s="210"/>
      <c r="BA90" s="209"/>
      <c r="BB90" s="209">
        <f t="shared" si="1"/>
        <v>0</v>
      </c>
      <c r="BC90" s="210"/>
      <c r="BD90" s="209"/>
      <c r="BE90" s="209">
        <f t="shared" si="2"/>
        <v>0</v>
      </c>
      <c r="BF90" s="210"/>
      <c r="BG90" s="209"/>
    </row>
    <row r="91" spans="2:59" s="204" customFormat="1" ht="35.25" customHeight="1">
      <c r="B91" s="1289"/>
      <c r="C91" s="1290"/>
      <c r="D91" s="694"/>
      <c r="E91" s="695"/>
      <c r="F91" s="579"/>
      <c r="G91" s="580"/>
      <c r="H91" s="580"/>
      <c r="I91" s="580"/>
      <c r="J91" s="580"/>
      <c r="K91" s="580"/>
      <c r="L91" s="581"/>
      <c r="M91" s="1219"/>
      <c r="N91" s="1219"/>
      <c r="O91" s="1219"/>
      <c r="P91" s="1219"/>
      <c r="Q91" s="1219"/>
      <c r="R91" s="1219"/>
      <c r="S91" s="1219"/>
      <c r="T91" s="1219"/>
      <c r="U91" s="1219"/>
      <c r="V91" s="1219"/>
      <c r="W91" s="1219"/>
      <c r="X91" s="1219"/>
      <c r="Y91" s="901"/>
      <c r="Z91" s="901"/>
      <c r="AA91" s="902"/>
      <c r="AB91" s="729"/>
      <c r="AC91" s="730"/>
      <c r="AD91" s="731"/>
      <c r="AE91" s="1215"/>
      <c r="AF91" s="730"/>
      <c r="AG91" s="730"/>
      <c r="AH91" s="1050"/>
      <c r="AI91" s="1051"/>
      <c r="AJ91" s="1065"/>
      <c r="AK91" s="1050"/>
      <c r="AL91" s="1051"/>
      <c r="AM91" s="1052"/>
      <c r="AN91" s="552"/>
      <c r="AO91" s="625"/>
      <c r="AP91" s="626"/>
      <c r="AQ91" s="1266"/>
      <c r="AR91" s="215"/>
      <c r="AS91" s="216"/>
      <c r="AT91" s="211">
        <v>0.1</v>
      </c>
      <c r="AU91" s="212" t="s">
        <v>403</v>
      </c>
      <c r="AV91" s="209"/>
      <c r="AW91" s="210"/>
      <c r="AX91" s="209"/>
      <c r="AY91" s="209">
        <f t="shared" si="0"/>
        <v>0</v>
      </c>
      <c r="AZ91" s="210"/>
      <c r="BA91" s="209"/>
      <c r="BB91" s="209">
        <f t="shared" si="1"/>
        <v>0</v>
      </c>
      <c r="BC91" s="210"/>
      <c r="BD91" s="209"/>
      <c r="BE91" s="209">
        <f t="shared" si="2"/>
        <v>0</v>
      </c>
      <c r="BF91" s="210"/>
      <c r="BG91" s="209"/>
    </row>
    <row r="92" spans="2:59" s="204" customFormat="1" ht="23.25" customHeight="1" thickBot="1">
      <c r="B92" s="1289"/>
      <c r="C92" s="1290"/>
      <c r="D92" s="694"/>
      <c r="E92" s="695"/>
      <c r="F92" s="579"/>
      <c r="G92" s="580"/>
      <c r="H92" s="580"/>
      <c r="I92" s="580"/>
      <c r="J92" s="580"/>
      <c r="K92" s="580"/>
      <c r="L92" s="581"/>
      <c r="M92" s="1218" t="s">
        <v>415</v>
      </c>
      <c r="N92" s="1218"/>
      <c r="O92" s="1218"/>
      <c r="P92" s="1218"/>
      <c r="Q92" s="1218"/>
      <c r="R92" s="1218"/>
      <c r="S92" s="1218"/>
      <c r="T92" s="1218"/>
      <c r="U92" s="1218"/>
      <c r="V92" s="1218"/>
      <c r="W92" s="1218"/>
      <c r="X92" s="1218"/>
      <c r="Y92" s="897">
        <v>0.25</v>
      </c>
      <c r="Z92" s="897"/>
      <c r="AA92" s="898"/>
      <c r="AB92" s="729"/>
      <c r="AC92" s="730"/>
      <c r="AD92" s="731"/>
      <c r="AE92" s="1215"/>
      <c r="AF92" s="730"/>
      <c r="AG92" s="730"/>
      <c r="AH92" s="1050"/>
      <c r="AI92" s="428"/>
      <c r="AJ92" s="426"/>
      <c r="AK92" s="1050"/>
      <c r="AL92" s="428"/>
      <c r="AM92" s="427"/>
      <c r="AN92" s="552"/>
      <c r="AO92" s="305"/>
      <c r="AP92" s="304"/>
      <c r="AQ92" s="1266"/>
      <c r="AR92" s="213"/>
      <c r="AS92" s="214"/>
      <c r="AT92" s="211"/>
      <c r="AU92" s="212"/>
      <c r="AV92" s="209"/>
      <c r="AW92" s="210"/>
      <c r="AX92" s="209"/>
      <c r="AY92" s="209">
        <f t="shared" si="0"/>
        <v>0</v>
      </c>
      <c r="AZ92" s="210"/>
      <c r="BA92" s="209"/>
      <c r="BB92" s="209">
        <f t="shared" si="1"/>
        <v>0</v>
      </c>
      <c r="BC92" s="210"/>
      <c r="BD92" s="209"/>
      <c r="BE92" s="209">
        <f t="shared" si="2"/>
        <v>0</v>
      </c>
      <c r="BF92" s="210"/>
      <c r="BG92" s="209"/>
    </row>
    <row r="93" spans="2:59" s="204" customFormat="1" ht="37.5" customHeight="1" thickBot="1">
      <c r="B93" s="1289"/>
      <c r="C93" s="1290"/>
      <c r="D93" s="694"/>
      <c r="E93" s="695"/>
      <c r="F93" s="579"/>
      <c r="G93" s="580"/>
      <c r="H93" s="580"/>
      <c r="I93" s="580"/>
      <c r="J93" s="580"/>
      <c r="K93" s="580"/>
      <c r="L93" s="581"/>
      <c r="M93" s="1219"/>
      <c r="N93" s="1219"/>
      <c r="O93" s="1219"/>
      <c r="P93" s="1219"/>
      <c r="Q93" s="1219"/>
      <c r="R93" s="1219"/>
      <c r="S93" s="1219"/>
      <c r="T93" s="1219"/>
      <c r="U93" s="1219"/>
      <c r="V93" s="1219"/>
      <c r="W93" s="1219"/>
      <c r="X93" s="1219"/>
      <c r="Y93" s="901"/>
      <c r="Z93" s="901"/>
      <c r="AA93" s="902"/>
      <c r="AB93" s="729"/>
      <c r="AC93" s="730"/>
      <c r="AD93" s="731"/>
      <c r="AE93" s="1215"/>
      <c r="AF93" s="730"/>
      <c r="AG93" s="730"/>
      <c r="AH93" s="1050"/>
      <c r="AI93" s="428"/>
      <c r="AJ93" s="426"/>
      <c r="AK93" s="1050"/>
      <c r="AL93" s="428"/>
      <c r="AM93" s="427"/>
      <c r="AN93" s="552"/>
      <c r="AO93" s="305"/>
      <c r="AP93" s="304"/>
      <c r="AQ93" s="1266"/>
      <c r="AR93" s="213"/>
      <c r="AS93" s="214"/>
      <c r="AT93" s="217"/>
      <c r="AU93" s="218"/>
      <c r="AV93" s="209"/>
      <c r="AW93" s="210"/>
      <c r="AX93" s="209"/>
      <c r="AY93" s="219">
        <f>MAX(AY86:AY88)</f>
        <v>0.1</v>
      </c>
      <c r="AZ93" s="210"/>
      <c r="BA93" s="209"/>
      <c r="BB93" s="219">
        <f>MAX(BB86:BB88)</f>
        <v>0.5</v>
      </c>
      <c r="BC93" s="210"/>
      <c r="BD93" s="209"/>
      <c r="BE93" s="219">
        <f>MAX(BE86:BE92)</f>
        <v>0.5</v>
      </c>
      <c r="BF93" s="210"/>
      <c r="BG93" s="209"/>
    </row>
    <row r="94" spans="2:59" s="204" customFormat="1" ht="37.5" customHeight="1">
      <c r="B94" s="1289"/>
      <c r="C94" s="1290"/>
      <c r="D94" s="694"/>
      <c r="E94" s="695"/>
      <c r="F94" s="579"/>
      <c r="G94" s="580"/>
      <c r="H94" s="580"/>
      <c r="I94" s="580"/>
      <c r="J94" s="580"/>
      <c r="K94" s="580"/>
      <c r="L94" s="581"/>
      <c r="M94" s="1218" t="s">
        <v>416</v>
      </c>
      <c r="N94" s="1218"/>
      <c r="O94" s="1218"/>
      <c r="P94" s="1218"/>
      <c r="Q94" s="1218"/>
      <c r="R94" s="1218"/>
      <c r="S94" s="1218"/>
      <c r="T94" s="1218"/>
      <c r="U94" s="1218"/>
      <c r="V94" s="1218"/>
      <c r="W94" s="1218"/>
      <c r="X94" s="1218"/>
      <c r="Y94" s="897">
        <v>0.1</v>
      </c>
      <c r="Z94" s="897"/>
      <c r="AA94" s="898"/>
      <c r="AB94" s="729"/>
      <c r="AC94" s="730"/>
      <c r="AD94" s="731"/>
      <c r="AE94" s="1215"/>
      <c r="AF94" s="730"/>
      <c r="AG94" s="730"/>
      <c r="AH94" s="1050"/>
      <c r="AI94" s="428"/>
      <c r="AJ94" s="426"/>
      <c r="AK94" s="1050"/>
      <c r="AL94" s="428"/>
      <c r="AM94" s="427"/>
      <c r="AN94" s="552"/>
      <c r="AO94" s="305"/>
      <c r="AP94" s="304"/>
      <c r="AQ94" s="1266"/>
      <c r="AR94" s="213"/>
      <c r="AS94" s="214"/>
      <c r="AT94" s="243"/>
      <c r="AU94" s="244"/>
      <c r="AV94" s="209"/>
      <c r="AW94" s="210"/>
      <c r="AX94" s="209"/>
      <c r="AY94" s="245"/>
      <c r="AZ94" s="210"/>
      <c r="BA94" s="209"/>
      <c r="BB94" s="245"/>
      <c r="BC94" s="210"/>
      <c r="BD94" s="209"/>
      <c r="BE94" s="245"/>
      <c r="BF94" s="210"/>
      <c r="BG94" s="209"/>
    </row>
    <row r="95" spans="2:59" s="204" customFormat="1" ht="22.5" customHeight="1">
      <c r="B95" s="1289"/>
      <c r="C95" s="1290"/>
      <c r="D95" s="694"/>
      <c r="E95" s="695"/>
      <c r="F95" s="579"/>
      <c r="G95" s="580"/>
      <c r="H95" s="580"/>
      <c r="I95" s="580"/>
      <c r="J95" s="580"/>
      <c r="K95" s="580"/>
      <c r="L95" s="581"/>
      <c r="M95" s="1219"/>
      <c r="N95" s="1219"/>
      <c r="O95" s="1219"/>
      <c r="P95" s="1219"/>
      <c r="Q95" s="1219"/>
      <c r="R95" s="1219"/>
      <c r="S95" s="1219"/>
      <c r="T95" s="1219"/>
      <c r="U95" s="1219"/>
      <c r="V95" s="1219"/>
      <c r="W95" s="1219"/>
      <c r="X95" s="1219"/>
      <c r="Y95" s="901"/>
      <c r="Z95" s="901"/>
      <c r="AA95" s="902"/>
      <c r="AB95" s="729"/>
      <c r="AC95" s="730"/>
      <c r="AD95" s="731"/>
      <c r="AE95" s="1215"/>
      <c r="AF95" s="730"/>
      <c r="AG95" s="730"/>
      <c r="AH95" s="1050"/>
      <c r="AI95" s="428"/>
      <c r="AJ95" s="426"/>
      <c r="AK95" s="1050"/>
      <c r="AL95" s="428"/>
      <c r="AM95" s="427"/>
      <c r="AN95" s="552"/>
      <c r="AO95" s="305"/>
      <c r="AP95" s="304"/>
      <c r="AQ95" s="1266"/>
      <c r="AR95" s="213"/>
      <c r="AS95" s="214"/>
      <c r="AT95" s="243"/>
      <c r="AU95" s="244"/>
      <c r="AV95" s="209"/>
      <c r="AW95" s="210"/>
      <c r="AX95" s="209"/>
      <c r="AY95" s="245"/>
      <c r="AZ95" s="210"/>
      <c r="BA95" s="209"/>
      <c r="BB95" s="245"/>
      <c r="BC95" s="210"/>
      <c r="BD95" s="209"/>
      <c r="BE95" s="245"/>
      <c r="BF95" s="210"/>
      <c r="BG95" s="209"/>
    </row>
    <row r="96" spans="2:59" s="204" customFormat="1" ht="12.75" customHeight="1">
      <c r="B96" s="1289"/>
      <c r="C96" s="1290"/>
      <c r="D96" s="694"/>
      <c r="E96" s="695"/>
      <c r="F96" s="579"/>
      <c r="G96" s="580"/>
      <c r="H96" s="580"/>
      <c r="I96" s="580"/>
      <c r="J96" s="580"/>
      <c r="K96" s="580"/>
      <c r="L96" s="581"/>
      <c r="M96" s="690" t="s">
        <v>308</v>
      </c>
      <c r="N96" s="690"/>
      <c r="O96" s="690"/>
      <c r="P96" s="690"/>
      <c r="Q96" s="690"/>
      <c r="R96" s="690"/>
      <c r="S96" s="690"/>
      <c r="T96" s="690"/>
      <c r="U96" s="690"/>
      <c r="V96" s="690"/>
      <c r="W96" s="690"/>
      <c r="X96" s="690"/>
      <c r="Y96" s="686">
        <v>0</v>
      </c>
      <c r="Z96" s="686"/>
      <c r="AA96" s="687"/>
      <c r="AB96" s="729"/>
      <c r="AC96" s="730"/>
      <c r="AD96" s="731"/>
      <c r="AE96" s="1215"/>
      <c r="AF96" s="730"/>
      <c r="AG96" s="730"/>
      <c r="AH96" s="1050"/>
      <c r="AI96" s="428"/>
      <c r="AJ96" s="426"/>
      <c r="AK96" s="1050"/>
      <c r="AL96" s="428"/>
      <c r="AM96" s="427"/>
      <c r="AN96" s="552"/>
      <c r="AO96" s="305"/>
      <c r="AP96" s="304"/>
      <c r="AQ96" s="1266"/>
      <c r="AR96" s="213"/>
      <c r="AS96" s="214"/>
      <c r="AT96" s="211"/>
      <c r="AU96" s="212"/>
      <c r="AV96" s="209"/>
      <c r="AW96" s="210"/>
      <c r="AX96" s="209"/>
      <c r="AY96" s="209"/>
      <c r="AZ96" s="210"/>
      <c r="BA96" s="209"/>
      <c r="BB96" s="209"/>
      <c r="BC96" s="210"/>
      <c r="BD96" s="209"/>
      <c r="BE96" s="209"/>
      <c r="BF96" s="210"/>
      <c r="BG96" s="209"/>
    </row>
    <row r="97" spans="2:59" s="204" customFormat="1" ht="12.75" customHeight="1">
      <c r="B97" s="1289"/>
      <c r="C97" s="1290"/>
      <c r="D97" s="694"/>
      <c r="E97" s="695"/>
      <c r="F97" s="579"/>
      <c r="G97" s="580"/>
      <c r="H97" s="580"/>
      <c r="I97" s="580"/>
      <c r="J97" s="580"/>
      <c r="K97" s="580"/>
      <c r="L97" s="581"/>
      <c r="M97" s="691"/>
      <c r="N97" s="691"/>
      <c r="O97" s="691"/>
      <c r="P97" s="691"/>
      <c r="Q97" s="691"/>
      <c r="R97" s="691"/>
      <c r="S97" s="691"/>
      <c r="T97" s="691"/>
      <c r="U97" s="691"/>
      <c r="V97" s="691"/>
      <c r="W97" s="691"/>
      <c r="X97" s="691"/>
      <c r="Y97" s="688"/>
      <c r="Z97" s="688"/>
      <c r="AA97" s="689"/>
      <c r="AB97" s="729"/>
      <c r="AC97" s="730"/>
      <c r="AD97" s="731"/>
      <c r="AE97" s="1215"/>
      <c r="AF97" s="730"/>
      <c r="AG97" s="730"/>
      <c r="AH97" s="1050"/>
      <c r="AI97" s="429"/>
      <c r="AJ97" s="430"/>
      <c r="AK97" s="1050"/>
      <c r="AL97" s="429"/>
      <c r="AM97" s="431"/>
      <c r="AN97" s="552"/>
      <c r="AO97" s="306"/>
      <c r="AP97" s="307"/>
      <c r="AQ97" s="1266"/>
      <c r="AR97" s="213"/>
      <c r="AS97" s="214"/>
      <c r="AT97" s="220"/>
      <c r="AU97" s="221"/>
      <c r="AV97" s="222"/>
      <c r="AW97" s="222"/>
      <c r="AY97" s="209"/>
      <c r="AZ97" s="209"/>
      <c r="BA97" s="209"/>
      <c r="BB97" s="209"/>
      <c r="BC97" s="209"/>
      <c r="BD97" s="209"/>
      <c r="BE97" s="209"/>
      <c r="BF97" s="209"/>
      <c r="BG97" s="209"/>
    </row>
    <row r="98" spans="2:59" s="89" customFormat="1" ht="13.5" customHeight="1">
      <c r="B98" s="1289"/>
      <c r="C98" s="1290"/>
      <c r="D98" s="696" t="s">
        <v>173</v>
      </c>
      <c r="E98" s="697"/>
      <c r="F98" s="697"/>
      <c r="G98" s="697"/>
      <c r="H98" s="697"/>
      <c r="I98" s="697"/>
      <c r="J98" s="697"/>
      <c r="K98" s="697"/>
      <c r="L98" s="698"/>
      <c r="M98" s="705" t="s">
        <v>398</v>
      </c>
      <c r="N98" s="706"/>
      <c r="O98" s="706"/>
      <c r="P98" s="706"/>
      <c r="Q98" s="706"/>
      <c r="R98" s="706"/>
      <c r="S98" s="706"/>
      <c r="T98" s="706"/>
      <c r="U98" s="706"/>
      <c r="V98" s="706"/>
      <c r="W98" s="706"/>
      <c r="X98" s="707"/>
      <c r="Y98" s="594">
        <v>0.5</v>
      </c>
      <c r="Z98" s="595"/>
      <c r="AA98" s="596"/>
      <c r="AB98" s="729"/>
      <c r="AC98" s="730"/>
      <c r="AD98" s="731"/>
      <c r="AE98" s="1215"/>
      <c r="AF98" s="730"/>
      <c r="AG98" s="730"/>
      <c r="AH98" s="889">
        <v>0.5</v>
      </c>
      <c r="AI98" s="371" t="str">
        <f>IF(AI$6=0,"",AI$6)</f>
        <v>○○建設(株)</v>
      </c>
      <c r="AJ98" s="432" t="s">
        <v>168</v>
      </c>
      <c r="AK98" s="889">
        <v>0.5</v>
      </c>
      <c r="AL98" s="371" t="str">
        <f>IF(AL$6=0,"",AL$6)</f>
        <v>□□組</v>
      </c>
      <c r="AM98" s="433" t="s">
        <v>153</v>
      </c>
      <c r="AN98" s="551">
        <f>AP102</f>
        <v>0.5</v>
      </c>
      <c r="AO98" s="267" t="str">
        <f>IF(AO$6=0,"",AO$6)</f>
        <v>△△建設</v>
      </c>
      <c r="AP98" s="308" t="s">
        <v>168</v>
      </c>
      <c r="AQ98" s="158"/>
      <c r="AR98" s="159"/>
      <c r="AS98" s="79">
        <v>0.5</v>
      </c>
      <c r="AT98" s="78" t="s">
        <v>168</v>
      </c>
      <c r="AU98" s="137"/>
      <c r="AV98" s="137"/>
      <c r="AW98" s="148"/>
      <c r="AX98" s="137">
        <f>IF(AJ98="","",IF(AJ98="採用実績あり",0.5,IF(AJ98="なし",0)))</f>
        <v>0.5</v>
      </c>
      <c r="AY98" s="137"/>
      <c r="AZ98" s="148"/>
      <c r="BA98" s="137">
        <f>IF(AM98="","",IF(AM98="採用実績あり",0.5,IF(AM98="なし",0)))</f>
        <v>0</v>
      </c>
      <c r="BB98" s="137"/>
      <c r="BC98" s="148"/>
      <c r="BD98" s="137">
        <f>IF(AP98="","",IF(AP98="採用実績あり",0.5,IF(AP98="なし",0)))</f>
        <v>0.5</v>
      </c>
      <c r="BE98" s="137"/>
      <c r="BF98" s="148"/>
    </row>
    <row r="99" spans="2:59" s="89" customFormat="1" ht="13.5" customHeight="1">
      <c r="B99" s="1289"/>
      <c r="C99" s="1290"/>
      <c r="D99" s="699"/>
      <c r="E99" s="700"/>
      <c r="F99" s="700"/>
      <c r="G99" s="700"/>
      <c r="H99" s="700"/>
      <c r="I99" s="700"/>
      <c r="J99" s="700"/>
      <c r="K99" s="700"/>
      <c r="L99" s="701"/>
      <c r="M99" s="708"/>
      <c r="N99" s="709"/>
      <c r="O99" s="709"/>
      <c r="P99" s="709"/>
      <c r="Q99" s="709"/>
      <c r="R99" s="709"/>
      <c r="S99" s="709"/>
      <c r="T99" s="709"/>
      <c r="U99" s="709"/>
      <c r="V99" s="709"/>
      <c r="W99" s="709"/>
      <c r="X99" s="710"/>
      <c r="Y99" s="597"/>
      <c r="Z99" s="598"/>
      <c r="AA99" s="599"/>
      <c r="AB99" s="729"/>
      <c r="AC99" s="730"/>
      <c r="AD99" s="731"/>
      <c r="AE99" s="1215"/>
      <c r="AF99" s="730"/>
      <c r="AG99" s="730"/>
      <c r="AH99" s="890"/>
      <c r="AI99" s="351" t="str">
        <f>IF(AI$7=0,"",AI$7)</f>
        <v/>
      </c>
      <c r="AJ99" s="434"/>
      <c r="AK99" s="890"/>
      <c r="AL99" s="351" t="str">
        <f>IF(AL$7=0,"",AL$7)</f>
        <v>◇◇工業</v>
      </c>
      <c r="AM99" s="435" t="s">
        <v>168</v>
      </c>
      <c r="AN99" s="552"/>
      <c r="AO99" s="260" t="str">
        <f>IF(AO$7=0,"",AO$7)</f>
        <v/>
      </c>
      <c r="AP99" s="293"/>
      <c r="AQ99" s="158"/>
      <c r="AR99" s="159"/>
      <c r="AS99" s="79"/>
      <c r="AT99" s="80"/>
      <c r="AU99" s="137"/>
      <c r="AV99" s="137"/>
      <c r="AW99" s="148"/>
      <c r="AX99" s="137" t="str">
        <f>IF(AJ99="","",IF(AJ99="採用実績あり",0.5,IF(AJ99="なし",0)))</f>
        <v/>
      </c>
      <c r="AY99" s="137"/>
      <c r="AZ99" s="148"/>
      <c r="BA99" s="137">
        <f>IF(AM99="","",IF(AM99="採用実績あり",0.5,IF(AM99="なし",0)))</f>
        <v>0.5</v>
      </c>
      <c r="BB99" s="137"/>
      <c r="BC99" s="148"/>
      <c r="BD99" s="137" t="str">
        <f>IF(AP99="","",IF(AP99="採用実績あり",0.5,IF(AP99="なし",0)))</f>
        <v/>
      </c>
      <c r="BE99" s="137"/>
      <c r="BF99" s="148"/>
    </row>
    <row r="100" spans="2:59" s="89" customFormat="1" ht="13.5" customHeight="1">
      <c r="B100" s="1289"/>
      <c r="C100" s="1290"/>
      <c r="D100" s="699"/>
      <c r="E100" s="700"/>
      <c r="F100" s="700"/>
      <c r="G100" s="700"/>
      <c r="H100" s="700"/>
      <c r="I100" s="700"/>
      <c r="J100" s="700"/>
      <c r="K100" s="700"/>
      <c r="L100" s="701"/>
      <c r="M100" s="711"/>
      <c r="N100" s="712"/>
      <c r="O100" s="712"/>
      <c r="P100" s="712"/>
      <c r="Q100" s="712"/>
      <c r="R100" s="712"/>
      <c r="S100" s="712"/>
      <c r="T100" s="712"/>
      <c r="U100" s="712"/>
      <c r="V100" s="712"/>
      <c r="W100" s="712"/>
      <c r="X100" s="713"/>
      <c r="Y100" s="643"/>
      <c r="Z100" s="644"/>
      <c r="AA100" s="714"/>
      <c r="AB100" s="729"/>
      <c r="AC100" s="730"/>
      <c r="AD100" s="731"/>
      <c r="AE100" s="1215"/>
      <c r="AF100" s="730"/>
      <c r="AG100" s="730"/>
      <c r="AH100" s="890"/>
      <c r="AI100" s="351" t="str">
        <f>IF(AI$8=0,"",AI$8)</f>
        <v/>
      </c>
      <c r="AJ100" s="436"/>
      <c r="AK100" s="890"/>
      <c r="AL100" s="351" t="str">
        <f>IF(AL$8=0,"",AL$8)</f>
        <v/>
      </c>
      <c r="AM100" s="437"/>
      <c r="AN100" s="552"/>
      <c r="AO100" s="260" t="str">
        <f>IF(AO$8=0,"",AO$8)</f>
        <v/>
      </c>
      <c r="AP100" s="292"/>
      <c r="AQ100" s="158"/>
      <c r="AR100" s="159"/>
      <c r="AS100" s="79">
        <v>0</v>
      </c>
      <c r="AT100" s="81" t="s">
        <v>12</v>
      </c>
      <c r="AU100" s="137"/>
      <c r="AV100" s="137"/>
      <c r="AW100" s="148"/>
      <c r="AX100" s="137" t="str">
        <f>IF(AJ100="","",IF(AJ100="採用実績あり",0.5,IF(AJ100="なし",0)))</f>
        <v/>
      </c>
      <c r="AY100" s="137"/>
      <c r="AZ100" s="148"/>
      <c r="BA100" s="137" t="str">
        <f>IF(AM100="","",IF(AM100="採用実績あり",0.5,IF(AM100="なし",0)))</f>
        <v/>
      </c>
      <c r="BB100" s="137"/>
      <c r="BC100" s="148"/>
      <c r="BD100" s="137" t="str">
        <f>IF(AP100="","",IF(AP100="採用実績あり",0.5,IF(AP100="なし",0)))</f>
        <v/>
      </c>
      <c r="BE100" s="137"/>
      <c r="BF100" s="148"/>
    </row>
    <row r="101" spans="2:59" s="89" customFormat="1" ht="13.5" customHeight="1">
      <c r="B101" s="1289"/>
      <c r="C101" s="1290"/>
      <c r="D101" s="699"/>
      <c r="E101" s="700"/>
      <c r="F101" s="700"/>
      <c r="G101" s="700"/>
      <c r="H101" s="700"/>
      <c r="I101" s="700"/>
      <c r="J101" s="700"/>
      <c r="K101" s="700"/>
      <c r="L101" s="701"/>
      <c r="M101" s="1053" t="s">
        <v>5</v>
      </c>
      <c r="N101" s="1054"/>
      <c r="O101" s="1054"/>
      <c r="P101" s="1054"/>
      <c r="Q101" s="1054"/>
      <c r="R101" s="1054"/>
      <c r="S101" s="1054"/>
      <c r="T101" s="1054"/>
      <c r="U101" s="1054"/>
      <c r="V101" s="1054"/>
      <c r="W101" s="1054"/>
      <c r="X101" s="1055"/>
      <c r="Y101" s="773">
        <v>0</v>
      </c>
      <c r="Z101" s="774"/>
      <c r="AA101" s="775"/>
      <c r="AB101" s="729"/>
      <c r="AC101" s="730"/>
      <c r="AD101" s="731"/>
      <c r="AE101" s="1215"/>
      <c r="AF101" s="730"/>
      <c r="AG101" s="730"/>
      <c r="AH101" s="890"/>
      <c r="AI101" s="351" t="s">
        <v>19</v>
      </c>
      <c r="AJ101" s="438">
        <v>42461</v>
      </c>
      <c r="AK101" s="890"/>
      <c r="AL101" s="351" t="s">
        <v>19</v>
      </c>
      <c r="AM101" s="439">
        <v>43191</v>
      </c>
      <c r="AN101" s="552"/>
      <c r="AO101" s="309" t="s">
        <v>19</v>
      </c>
      <c r="AP101" s="310"/>
      <c r="AQ101" s="184"/>
      <c r="AR101" s="159"/>
      <c r="AS101" s="79"/>
      <c r="AT101" s="77"/>
      <c r="AU101" s="137"/>
      <c r="AV101" s="137"/>
      <c r="AW101" s="148"/>
      <c r="AX101" s="137"/>
      <c r="AY101" s="137"/>
      <c r="AZ101" s="148"/>
      <c r="BA101" s="137"/>
      <c r="BB101" s="137"/>
      <c r="BC101" s="148"/>
      <c r="BD101" s="137"/>
      <c r="BE101" s="137"/>
      <c r="BF101" s="148"/>
    </row>
    <row r="102" spans="2:59" s="89" customFormat="1" ht="13.5" customHeight="1">
      <c r="B102" s="1289"/>
      <c r="C102" s="1290"/>
      <c r="D102" s="699"/>
      <c r="E102" s="700"/>
      <c r="F102" s="700"/>
      <c r="G102" s="700"/>
      <c r="H102" s="700"/>
      <c r="I102" s="700"/>
      <c r="J102" s="700"/>
      <c r="K102" s="700"/>
      <c r="L102" s="701"/>
      <c r="M102" s="1056"/>
      <c r="N102" s="1057"/>
      <c r="O102" s="1057"/>
      <c r="P102" s="1057"/>
      <c r="Q102" s="1057"/>
      <c r="R102" s="1057"/>
      <c r="S102" s="1057"/>
      <c r="T102" s="1057"/>
      <c r="U102" s="1057"/>
      <c r="V102" s="1057"/>
      <c r="W102" s="1057"/>
      <c r="X102" s="1058"/>
      <c r="Y102" s="597"/>
      <c r="Z102" s="598"/>
      <c r="AA102" s="599"/>
      <c r="AB102" s="729"/>
      <c r="AC102" s="730"/>
      <c r="AD102" s="731"/>
      <c r="AE102" s="1215"/>
      <c r="AF102" s="730"/>
      <c r="AG102" s="730"/>
      <c r="AH102" s="890"/>
      <c r="AI102" s="367" t="s">
        <v>4</v>
      </c>
      <c r="AJ102" s="496">
        <f>IF(AI103="","",IF(AI103="採用実績あり",0.5,IF(AI103="なし",0,"")))</f>
        <v>0.5</v>
      </c>
      <c r="AK102" s="890"/>
      <c r="AL102" s="367" t="s">
        <v>4</v>
      </c>
      <c r="AM102" s="497">
        <f>IF(AL103="","",IF(AL103="採用実績あり",0.5,IF(AL103="なし",0,"")))</f>
        <v>0.5</v>
      </c>
      <c r="AN102" s="552"/>
      <c r="AO102" s="311" t="s">
        <v>4</v>
      </c>
      <c r="AP102" s="312">
        <f>IF(AO103="","",IF(AO103="採用実績あり",0.5,IF(AO103="なし",0,"")))</f>
        <v>0.5</v>
      </c>
      <c r="AQ102" s="186"/>
      <c r="AR102" s="159"/>
      <c r="AS102" s="79"/>
      <c r="AT102" s="77"/>
      <c r="AU102" s="137"/>
      <c r="AV102" s="137"/>
      <c r="AW102" s="148"/>
      <c r="AX102" s="137">
        <f>MAX(AX98:AX100)</f>
        <v>0.5</v>
      </c>
      <c r="AY102" s="137"/>
      <c r="AZ102" s="148"/>
      <c r="BA102" s="137">
        <f>MAX(BA98:BA100)</f>
        <v>0.5</v>
      </c>
      <c r="BB102" s="137"/>
      <c r="BC102" s="148"/>
      <c r="BD102" s="137">
        <f>MAX(BD98:BD100)</f>
        <v>0.5</v>
      </c>
      <c r="BE102" s="137"/>
      <c r="BF102" s="148"/>
    </row>
    <row r="103" spans="2:59" s="89" customFormat="1" ht="13.5" customHeight="1" thickBot="1">
      <c r="B103" s="1289"/>
      <c r="C103" s="1290"/>
      <c r="D103" s="702"/>
      <c r="E103" s="703"/>
      <c r="F103" s="703"/>
      <c r="G103" s="703"/>
      <c r="H103" s="703"/>
      <c r="I103" s="703"/>
      <c r="J103" s="703"/>
      <c r="K103" s="703"/>
      <c r="L103" s="704"/>
      <c r="M103" s="1059"/>
      <c r="N103" s="1060"/>
      <c r="O103" s="1060"/>
      <c r="P103" s="1060"/>
      <c r="Q103" s="1060"/>
      <c r="R103" s="1060"/>
      <c r="S103" s="1060"/>
      <c r="T103" s="1060"/>
      <c r="U103" s="1060"/>
      <c r="V103" s="1060"/>
      <c r="W103" s="1060"/>
      <c r="X103" s="1061"/>
      <c r="Y103" s="645"/>
      <c r="Z103" s="646"/>
      <c r="AA103" s="782"/>
      <c r="AB103" s="729"/>
      <c r="AC103" s="730"/>
      <c r="AD103" s="731"/>
      <c r="AE103" s="1215"/>
      <c r="AF103" s="730"/>
      <c r="AG103" s="730"/>
      <c r="AH103" s="891"/>
      <c r="AI103" s="562" t="str">
        <f>IF(AX102="","",IF(AX102=0.5,"採用実績あり",IF(AX101=0,"なし")))</f>
        <v>採用実績あり</v>
      </c>
      <c r="AJ103" s="611"/>
      <c r="AK103" s="891"/>
      <c r="AL103" s="562" t="str">
        <f>IF(BA102="","",IF(BA102=0.5,"採用実績あり",IF(BA101=0,"なし")))</f>
        <v>採用実績あり</v>
      </c>
      <c r="AM103" s="563"/>
      <c r="AN103" s="552"/>
      <c r="AO103" s="1069" t="str">
        <f>IF(BD102="","",IF(BD102=0.5,"採用実績あり",IF(BD101=0,"なし")))</f>
        <v>採用実績あり</v>
      </c>
      <c r="AP103" s="1070"/>
      <c r="AQ103" s="169"/>
      <c r="AR103" s="159"/>
      <c r="AS103" s="76"/>
      <c r="AT103" s="77"/>
      <c r="AU103" s="137"/>
      <c r="AV103" s="137"/>
      <c r="AW103" s="148"/>
      <c r="AX103" s="148"/>
      <c r="AY103" s="148"/>
      <c r="AZ103" s="148"/>
      <c r="BA103" s="148"/>
      <c r="BB103" s="148"/>
      <c r="BC103" s="148"/>
      <c r="BD103" s="148"/>
      <c r="BE103" s="148"/>
      <c r="BF103" s="148"/>
    </row>
    <row r="104" spans="2:59" s="89" customFormat="1" ht="13.5" customHeight="1">
      <c r="B104" s="1289"/>
      <c r="C104" s="1290"/>
      <c r="D104" s="1305" t="s">
        <v>311</v>
      </c>
      <c r="E104" s="1306"/>
      <c r="F104" s="738" t="s">
        <v>358</v>
      </c>
      <c r="G104" s="739"/>
      <c r="H104" s="739"/>
      <c r="I104" s="739"/>
      <c r="J104" s="739"/>
      <c r="K104" s="739"/>
      <c r="L104" s="740"/>
      <c r="M104" s="1307" t="s">
        <v>395</v>
      </c>
      <c r="N104" s="1308"/>
      <c r="O104" s="1308"/>
      <c r="P104" s="1308"/>
      <c r="Q104" s="1308"/>
      <c r="R104" s="1308"/>
      <c r="S104" s="1308"/>
      <c r="T104" s="1308"/>
      <c r="U104" s="1308"/>
      <c r="V104" s="1308"/>
      <c r="W104" s="1308"/>
      <c r="X104" s="1309"/>
      <c r="Y104" s="892">
        <v>0.5</v>
      </c>
      <c r="Z104" s="893"/>
      <c r="AA104" s="894"/>
      <c r="AB104" s="729"/>
      <c r="AC104" s="730"/>
      <c r="AD104" s="731"/>
      <c r="AE104" s="1215"/>
      <c r="AF104" s="730"/>
      <c r="AG104" s="730"/>
      <c r="AH104" s="612">
        <v>0.5</v>
      </c>
      <c r="AI104" s="360" t="str">
        <f>IF(AI$6=0,"",AI$6)</f>
        <v>○○建設(株)</v>
      </c>
      <c r="AJ104" s="361" t="s">
        <v>333</v>
      </c>
      <c r="AK104" s="612">
        <v>0.5</v>
      </c>
      <c r="AL104" s="360" t="str">
        <f>IF(AL$6=0,"",AL$6)</f>
        <v>□□組</v>
      </c>
      <c r="AM104" s="362" t="s">
        <v>153</v>
      </c>
      <c r="AN104" s="1071">
        <f>IF(AO109="","",IF(AO109="雇用環境への取組あり",0.5,IF(AO109="なし",0,"")))</f>
        <v>0.5</v>
      </c>
      <c r="AO104" s="313" t="str">
        <f>IF(AO$6=0,"",AO$6)</f>
        <v>△△建設</v>
      </c>
      <c r="AP104" s="314" t="s">
        <v>333</v>
      </c>
      <c r="AQ104" s="545" t="s">
        <v>357</v>
      </c>
      <c r="AR104" s="159"/>
      <c r="AS104" s="76">
        <v>0.5</v>
      </c>
      <c r="AT104" s="78" t="s">
        <v>312</v>
      </c>
      <c r="AU104" s="137"/>
      <c r="AV104" s="137"/>
      <c r="AW104" s="148"/>
      <c r="AX104" s="137">
        <f>IF(AJ104="","",IF(AJ104="雇用環境への取組あり",0.5,IF(AJ104="なし",0)))</f>
        <v>0.5</v>
      </c>
      <c r="AY104" s="137"/>
      <c r="AZ104" s="148"/>
      <c r="BA104" s="137">
        <f>IF(AM104="","",IF(AM104="雇用環境への取組あり",0.5,IF(AM104="なし",0)))</f>
        <v>0</v>
      </c>
      <c r="BB104" s="137"/>
      <c r="BC104" s="148"/>
      <c r="BD104" s="137">
        <f>IF(AP104="","",IF(AP104="雇用環境への取組あり",0.5,IF(AP104="なし",0)))</f>
        <v>0.5</v>
      </c>
      <c r="BE104" s="137"/>
      <c r="BF104" s="148"/>
    </row>
    <row r="105" spans="2:59" s="89" customFormat="1" ht="13.5" customHeight="1">
      <c r="B105" s="1289"/>
      <c r="C105" s="1290"/>
      <c r="D105" s="1301"/>
      <c r="E105" s="1302"/>
      <c r="F105" s="741"/>
      <c r="G105" s="742"/>
      <c r="H105" s="742"/>
      <c r="I105" s="742"/>
      <c r="J105" s="742"/>
      <c r="K105" s="742"/>
      <c r="L105" s="743"/>
      <c r="M105" s="1310"/>
      <c r="N105" s="1311"/>
      <c r="O105" s="1311"/>
      <c r="P105" s="1311"/>
      <c r="Q105" s="1311"/>
      <c r="R105" s="1311"/>
      <c r="S105" s="1311"/>
      <c r="T105" s="1311"/>
      <c r="U105" s="1311"/>
      <c r="V105" s="1311"/>
      <c r="W105" s="1311"/>
      <c r="X105" s="1312"/>
      <c r="Y105" s="603"/>
      <c r="Z105" s="604"/>
      <c r="AA105" s="605"/>
      <c r="AB105" s="729"/>
      <c r="AC105" s="730"/>
      <c r="AD105" s="731"/>
      <c r="AE105" s="1215"/>
      <c r="AF105" s="730"/>
      <c r="AG105" s="730"/>
      <c r="AH105" s="613"/>
      <c r="AI105" s="351" t="str">
        <f>IF(AI$7=0,"",AI$7)</f>
        <v/>
      </c>
      <c r="AJ105" s="363"/>
      <c r="AK105" s="613"/>
      <c r="AL105" s="351" t="str">
        <f>IF(AL$7=0,"",AL$7)</f>
        <v>◇◇工業</v>
      </c>
      <c r="AM105" s="364" t="s">
        <v>333</v>
      </c>
      <c r="AN105" s="552"/>
      <c r="AO105" s="260" t="str">
        <f>IF(AO$7=0,"",AO$7)</f>
        <v/>
      </c>
      <c r="AP105" s="261"/>
      <c r="AQ105" s="546"/>
      <c r="AR105" s="159"/>
      <c r="AS105" s="76"/>
      <c r="AT105" s="80"/>
      <c r="AU105" s="137"/>
      <c r="AV105" s="137"/>
      <c r="AW105" s="148"/>
      <c r="AX105" s="137" t="str">
        <f>IF(AJ105="","",IF(AJ105="雇用環境への取組あり",0.5,IF(AJ105="なし",0)))</f>
        <v/>
      </c>
      <c r="AY105" s="137"/>
      <c r="AZ105" s="148"/>
      <c r="BA105" s="137">
        <f>IF(AM105="","",IF(AM105="雇用環境への取組あり",0.5,IF(AM105="なし",0)))</f>
        <v>0.5</v>
      </c>
      <c r="BB105" s="137"/>
      <c r="BC105" s="148"/>
      <c r="BD105" s="137" t="str">
        <f>IF(AP105="","",IF(AP105="雇用環境への取組あり",0.5,IF(AP105="なし",0)))</f>
        <v/>
      </c>
      <c r="BE105" s="137"/>
      <c r="BF105" s="148"/>
    </row>
    <row r="106" spans="2:59" s="89" customFormat="1" ht="13.5" customHeight="1">
      <c r="B106" s="1289"/>
      <c r="C106" s="1290"/>
      <c r="D106" s="1301"/>
      <c r="E106" s="1302"/>
      <c r="F106" s="741"/>
      <c r="G106" s="742"/>
      <c r="H106" s="742"/>
      <c r="I106" s="742"/>
      <c r="J106" s="742"/>
      <c r="K106" s="742"/>
      <c r="L106" s="743"/>
      <c r="M106" s="1313"/>
      <c r="N106" s="1314"/>
      <c r="O106" s="1314"/>
      <c r="P106" s="1314"/>
      <c r="Q106" s="1314"/>
      <c r="R106" s="1314"/>
      <c r="S106" s="1314"/>
      <c r="T106" s="1314"/>
      <c r="U106" s="1314"/>
      <c r="V106" s="1314"/>
      <c r="W106" s="1314"/>
      <c r="X106" s="1315"/>
      <c r="Y106" s="1062"/>
      <c r="Z106" s="1063"/>
      <c r="AA106" s="1064"/>
      <c r="AB106" s="729"/>
      <c r="AC106" s="730"/>
      <c r="AD106" s="731"/>
      <c r="AE106" s="1215"/>
      <c r="AF106" s="730"/>
      <c r="AG106" s="730"/>
      <c r="AH106" s="613"/>
      <c r="AI106" s="351" t="str">
        <f>IF(AI$8=0,"",AI$8)</f>
        <v/>
      </c>
      <c r="AJ106" s="363"/>
      <c r="AK106" s="613"/>
      <c r="AL106" s="351" t="str">
        <f>IF(AL$8=0,"",AL$8)</f>
        <v/>
      </c>
      <c r="AM106" s="364"/>
      <c r="AN106" s="552"/>
      <c r="AO106" s="260" t="str">
        <f>IF(AO$8=0,"",AO$8)</f>
        <v/>
      </c>
      <c r="AP106" s="261"/>
      <c r="AQ106" s="546"/>
      <c r="AR106" s="159"/>
      <c r="AS106" s="76">
        <v>0</v>
      </c>
      <c r="AT106" s="81" t="s">
        <v>8</v>
      </c>
      <c r="AU106" s="137"/>
      <c r="AV106" s="137"/>
      <c r="AW106" s="148"/>
      <c r="AX106" s="137" t="str">
        <f>IF(AJ106="","",IF(AJ106="雇用環境への取組あり",0.5,IF(AJ106="なし",0)))</f>
        <v/>
      </c>
      <c r="AY106" s="137"/>
      <c r="AZ106" s="148"/>
      <c r="BA106" s="137" t="str">
        <f>IF(AM106="","",IF(AM106="雇用環境への取組あり",0.5,IF(AM106="なし",0)))</f>
        <v/>
      </c>
      <c r="BB106" s="137"/>
      <c r="BC106" s="148"/>
      <c r="BD106" s="137" t="str">
        <f>IF(AP106="","",IF(AP106="雇用環境への取組あり",0.5,IF(AP106="なし",0)))</f>
        <v/>
      </c>
      <c r="BE106" s="137"/>
      <c r="BF106" s="148"/>
    </row>
    <row r="107" spans="2:59" s="89" customFormat="1" ht="13.5" customHeight="1">
      <c r="B107" s="1289"/>
      <c r="C107" s="1290"/>
      <c r="D107" s="1301"/>
      <c r="E107" s="1302"/>
      <c r="F107" s="741"/>
      <c r="G107" s="742"/>
      <c r="H107" s="742"/>
      <c r="I107" s="742"/>
      <c r="J107" s="742"/>
      <c r="K107" s="742"/>
      <c r="L107" s="743"/>
      <c r="M107" s="564" t="s">
        <v>5</v>
      </c>
      <c r="N107" s="565"/>
      <c r="O107" s="565"/>
      <c r="P107" s="565"/>
      <c r="Q107" s="565"/>
      <c r="R107" s="565"/>
      <c r="S107" s="565"/>
      <c r="T107" s="565"/>
      <c r="U107" s="565"/>
      <c r="V107" s="565"/>
      <c r="W107" s="565"/>
      <c r="X107" s="566"/>
      <c r="Y107" s="600">
        <v>0</v>
      </c>
      <c r="Z107" s="601"/>
      <c r="AA107" s="602"/>
      <c r="AB107" s="729"/>
      <c r="AC107" s="730"/>
      <c r="AD107" s="731"/>
      <c r="AE107" s="1215"/>
      <c r="AF107" s="730"/>
      <c r="AG107" s="730"/>
      <c r="AH107" s="613"/>
      <c r="AI107" s="351"/>
      <c r="AJ107" s="363"/>
      <c r="AK107" s="613"/>
      <c r="AL107" s="351"/>
      <c r="AM107" s="364"/>
      <c r="AN107" s="552"/>
      <c r="AO107" s="277"/>
      <c r="AP107" s="278"/>
      <c r="AQ107" s="546"/>
      <c r="AR107" s="159"/>
      <c r="AS107" s="76"/>
      <c r="AT107" s="77"/>
      <c r="AU107" s="137"/>
      <c r="AV107" s="137"/>
      <c r="AW107" s="148"/>
      <c r="AX107" s="137">
        <f>MAX(AX104:AX106)</f>
        <v>0.5</v>
      </c>
      <c r="AY107" s="137"/>
      <c r="AZ107" s="148"/>
      <c r="BA107" s="137">
        <f>MAX(BA104:BA106)</f>
        <v>0.5</v>
      </c>
      <c r="BB107" s="137"/>
      <c r="BC107" s="148"/>
      <c r="BD107" s="137">
        <f>MAX(BD104:BD106)</f>
        <v>0.5</v>
      </c>
      <c r="BE107" s="137"/>
      <c r="BF107" s="148"/>
    </row>
    <row r="108" spans="2:59" s="89" customFormat="1" ht="13.5" customHeight="1">
      <c r="B108" s="1289"/>
      <c r="C108" s="1290"/>
      <c r="D108" s="1301"/>
      <c r="E108" s="1302"/>
      <c r="F108" s="741"/>
      <c r="G108" s="742"/>
      <c r="H108" s="742"/>
      <c r="I108" s="742"/>
      <c r="J108" s="742"/>
      <c r="K108" s="742"/>
      <c r="L108" s="743"/>
      <c r="M108" s="964"/>
      <c r="N108" s="727"/>
      <c r="O108" s="727"/>
      <c r="P108" s="727"/>
      <c r="Q108" s="727"/>
      <c r="R108" s="727"/>
      <c r="S108" s="727"/>
      <c r="T108" s="727"/>
      <c r="U108" s="727"/>
      <c r="V108" s="727"/>
      <c r="W108" s="727"/>
      <c r="X108" s="728"/>
      <c r="Y108" s="603"/>
      <c r="Z108" s="604"/>
      <c r="AA108" s="605"/>
      <c r="AB108" s="729"/>
      <c r="AC108" s="730"/>
      <c r="AD108" s="731"/>
      <c r="AE108" s="1215"/>
      <c r="AF108" s="730"/>
      <c r="AG108" s="730"/>
      <c r="AH108" s="613"/>
      <c r="AI108" s="367" t="s">
        <v>4</v>
      </c>
      <c r="AJ108" s="368"/>
      <c r="AK108" s="613"/>
      <c r="AL108" s="367" t="s">
        <v>4</v>
      </c>
      <c r="AM108" s="369"/>
      <c r="AN108" s="552"/>
      <c r="AO108" s="279" t="s">
        <v>4</v>
      </c>
      <c r="AP108" s="280"/>
      <c r="AQ108" s="229"/>
      <c r="AR108" s="159"/>
      <c r="AS108" s="76"/>
      <c r="AT108" s="77"/>
      <c r="AU108" s="137"/>
      <c r="AV108" s="137"/>
      <c r="AW108" s="148"/>
      <c r="AX108" s="148"/>
      <c r="AY108" s="148"/>
      <c r="AZ108" s="148"/>
      <c r="BA108" s="148"/>
      <c r="BB108" s="148"/>
      <c r="BC108" s="148"/>
      <c r="BD108" s="148"/>
      <c r="BE108" s="148"/>
      <c r="BF108" s="148"/>
    </row>
    <row r="109" spans="2:59" s="89" customFormat="1" ht="13.5" customHeight="1">
      <c r="B109" s="1289"/>
      <c r="C109" s="1290"/>
      <c r="D109" s="1301"/>
      <c r="E109" s="1302"/>
      <c r="F109" s="744"/>
      <c r="G109" s="745"/>
      <c r="H109" s="745"/>
      <c r="I109" s="745"/>
      <c r="J109" s="745"/>
      <c r="K109" s="745"/>
      <c r="L109" s="746"/>
      <c r="M109" s="747"/>
      <c r="N109" s="748"/>
      <c r="O109" s="748"/>
      <c r="P109" s="748"/>
      <c r="Q109" s="748"/>
      <c r="R109" s="748"/>
      <c r="S109" s="748"/>
      <c r="T109" s="748"/>
      <c r="U109" s="748"/>
      <c r="V109" s="748"/>
      <c r="W109" s="748"/>
      <c r="X109" s="749"/>
      <c r="Y109" s="606"/>
      <c r="Z109" s="607"/>
      <c r="AA109" s="608"/>
      <c r="AB109" s="729"/>
      <c r="AC109" s="730"/>
      <c r="AD109" s="731"/>
      <c r="AE109" s="1215"/>
      <c r="AF109" s="730"/>
      <c r="AG109" s="730"/>
      <c r="AH109" s="614"/>
      <c r="AI109" s="623" t="str">
        <f>IF(AX107="","",IF(AX107=0.5,"雇用環境への取組あり",IF(AX107=0,"なし")))</f>
        <v>雇用環境への取組あり</v>
      </c>
      <c r="AJ109" s="818"/>
      <c r="AK109" s="614"/>
      <c r="AL109" s="623" t="str">
        <f>IF(BA107="","",IF(BA107=0.5,"雇用環境への取組あり",IF(BA107=0,"なし")))</f>
        <v>雇用環境への取組あり</v>
      </c>
      <c r="AM109" s="624"/>
      <c r="AN109" s="553"/>
      <c r="AO109" s="621" t="str">
        <f>IF(BD107="","",IF(BD107=0.5,"雇用環境への取組あり",IF(BD107=0,"なし")))</f>
        <v>雇用環境への取組あり</v>
      </c>
      <c r="AP109" s="622"/>
      <c r="AQ109" s="229"/>
      <c r="AR109" s="159"/>
      <c r="AS109" s="76"/>
      <c r="AT109" s="77"/>
      <c r="AU109" s="137"/>
      <c r="AV109" s="137"/>
      <c r="AW109" s="148"/>
      <c r="AX109" s="148"/>
      <c r="AY109" s="148"/>
      <c r="AZ109" s="148"/>
      <c r="BA109" s="148"/>
      <c r="BB109" s="148"/>
      <c r="BC109" s="148"/>
      <c r="BD109" s="148"/>
      <c r="BE109" s="148"/>
      <c r="BF109" s="148"/>
    </row>
    <row r="110" spans="2:59" s="89" customFormat="1" ht="13.5" customHeight="1">
      <c r="B110" s="1289"/>
      <c r="C110" s="1290"/>
      <c r="D110" s="1301"/>
      <c r="E110" s="1302"/>
      <c r="F110" s="1316" t="s">
        <v>361</v>
      </c>
      <c r="G110" s="1317"/>
      <c r="H110" s="1317"/>
      <c r="I110" s="1317"/>
      <c r="J110" s="1317"/>
      <c r="K110" s="1317"/>
      <c r="L110" s="1318"/>
      <c r="M110" s="588" t="s">
        <v>391</v>
      </c>
      <c r="N110" s="589"/>
      <c r="O110" s="589"/>
      <c r="P110" s="589"/>
      <c r="Q110" s="589"/>
      <c r="R110" s="589"/>
      <c r="S110" s="589"/>
      <c r="T110" s="589"/>
      <c r="U110" s="589"/>
      <c r="V110" s="589"/>
      <c r="W110" s="589"/>
      <c r="X110" s="590"/>
      <c r="Y110" s="594">
        <v>0.5</v>
      </c>
      <c r="Z110" s="595"/>
      <c r="AA110" s="596"/>
      <c r="AB110" s="729"/>
      <c r="AC110" s="730"/>
      <c r="AD110" s="731"/>
      <c r="AE110" s="1215"/>
      <c r="AF110" s="730"/>
      <c r="AG110" s="730"/>
      <c r="AH110" s="556">
        <v>0.5</v>
      </c>
      <c r="AI110" s="360" t="str">
        <f>IF(AI$6=0,"",AI$6)</f>
        <v>○○建設(株)</v>
      </c>
      <c r="AJ110" s="361" t="s">
        <v>390</v>
      </c>
      <c r="AK110" s="612">
        <v>0.5</v>
      </c>
      <c r="AL110" s="360" t="str">
        <f>IF(AL$6=0,"",AL$6)</f>
        <v>□□組</v>
      </c>
      <c r="AM110" s="362" t="s">
        <v>153</v>
      </c>
      <c r="AN110" s="1066">
        <f>IF(AO115="","",IF(AO115="仕事と家庭の両立支援あり",0.5,IF(AO115="なし",0,"")))</f>
        <v>0.5</v>
      </c>
      <c r="AO110" s="258" t="str">
        <f>IF(AO$6=0,"",AO$6)</f>
        <v>△△建設</v>
      </c>
      <c r="AP110" s="259" t="s">
        <v>390</v>
      </c>
      <c r="AQ110" s="555">
        <f>IF(SUM(AN104:AN127)&gt;=1,1,SUM(AN104:AN127))</f>
        <v>1</v>
      </c>
      <c r="AR110" s="159"/>
      <c r="AS110" s="76">
        <v>0.5</v>
      </c>
      <c r="AT110" s="153" t="s">
        <v>391</v>
      </c>
      <c r="AU110" s="137"/>
      <c r="AV110" s="137"/>
      <c r="AW110" s="148"/>
      <c r="AX110" s="137">
        <f>IF(AJ110="","",IF(AJ110="仕事と家庭の両立支援あり",0.5,IF(AJ110="なし",0)))</f>
        <v>0.5</v>
      </c>
      <c r="AY110" s="137"/>
      <c r="AZ110" s="148"/>
      <c r="BA110" s="137">
        <f t="shared" ref="BA110:BA112" si="3">IF(AM110="","",IF(AM110="仕事と家庭の両立支援あり",0.5,IF(AM110="なし",0)))</f>
        <v>0</v>
      </c>
      <c r="BB110" s="137"/>
      <c r="BC110" s="148"/>
      <c r="BD110" s="137">
        <f t="shared" ref="BD110:BD112" si="4">IF(AP110="","",IF(AP110="仕事と家庭の両立支援あり",0.5,IF(AP110="なし",0)))</f>
        <v>0.5</v>
      </c>
      <c r="BE110" s="137"/>
      <c r="BF110" s="148"/>
    </row>
    <row r="111" spans="2:59" s="89" customFormat="1" ht="13.5" customHeight="1">
      <c r="B111" s="1289"/>
      <c r="C111" s="1290"/>
      <c r="D111" s="1301"/>
      <c r="E111" s="1302"/>
      <c r="F111" s="1319"/>
      <c r="G111" s="1320"/>
      <c r="H111" s="1320"/>
      <c r="I111" s="1320"/>
      <c r="J111" s="1320"/>
      <c r="K111" s="1320"/>
      <c r="L111" s="1321"/>
      <c r="M111" s="582"/>
      <c r="N111" s="583"/>
      <c r="O111" s="583"/>
      <c r="P111" s="583"/>
      <c r="Q111" s="583"/>
      <c r="R111" s="583"/>
      <c r="S111" s="583"/>
      <c r="T111" s="583"/>
      <c r="U111" s="583"/>
      <c r="V111" s="583"/>
      <c r="W111" s="583"/>
      <c r="X111" s="584"/>
      <c r="Y111" s="597"/>
      <c r="Z111" s="598"/>
      <c r="AA111" s="599"/>
      <c r="AB111" s="729"/>
      <c r="AC111" s="730"/>
      <c r="AD111" s="731"/>
      <c r="AE111" s="1215"/>
      <c r="AF111" s="730"/>
      <c r="AG111" s="730"/>
      <c r="AH111" s="557"/>
      <c r="AI111" s="351" t="str">
        <f>IF(AI$7=0,"",AI$7)</f>
        <v/>
      </c>
      <c r="AJ111" s="363"/>
      <c r="AK111" s="613"/>
      <c r="AL111" s="351" t="str">
        <f>IF(AL$7=0,"",AL$7)</f>
        <v>◇◇工業</v>
      </c>
      <c r="AM111" s="364" t="s">
        <v>390</v>
      </c>
      <c r="AN111" s="1067"/>
      <c r="AO111" s="260" t="str">
        <f>IF(AO$7=0,"",AO$7)</f>
        <v/>
      </c>
      <c r="AP111" s="261"/>
      <c r="AQ111" s="555"/>
      <c r="AR111" s="159"/>
      <c r="AS111" s="76"/>
      <c r="AT111" s="154"/>
      <c r="AU111" s="137"/>
      <c r="AV111" s="137"/>
      <c r="AW111" s="148"/>
      <c r="AX111" s="137" t="str">
        <f t="shared" ref="AX111:AX112" si="5">IF(AJ111="","",IF(AJ111="仕事と家庭の両立支援あり",0.5,IF(AJ111="なし",0)))</f>
        <v/>
      </c>
      <c r="AY111" s="137"/>
      <c r="AZ111" s="148"/>
      <c r="BA111" s="137">
        <f t="shared" si="3"/>
        <v>0.5</v>
      </c>
      <c r="BB111" s="137"/>
      <c r="BC111" s="148"/>
      <c r="BD111" s="137" t="str">
        <f t="shared" si="4"/>
        <v/>
      </c>
      <c r="BE111" s="137"/>
      <c r="BF111" s="148"/>
    </row>
    <row r="112" spans="2:59" s="89" customFormat="1" ht="13.5" customHeight="1">
      <c r="B112" s="1289"/>
      <c r="C112" s="1290"/>
      <c r="D112" s="1301"/>
      <c r="E112" s="1302"/>
      <c r="F112" s="1319"/>
      <c r="G112" s="1320"/>
      <c r="H112" s="1320"/>
      <c r="I112" s="1320"/>
      <c r="J112" s="1320"/>
      <c r="K112" s="1320"/>
      <c r="L112" s="1321"/>
      <c r="M112" s="591"/>
      <c r="N112" s="592"/>
      <c r="O112" s="592"/>
      <c r="P112" s="592"/>
      <c r="Q112" s="592"/>
      <c r="R112" s="592"/>
      <c r="S112" s="592"/>
      <c r="T112" s="592"/>
      <c r="U112" s="592"/>
      <c r="V112" s="592"/>
      <c r="W112" s="592"/>
      <c r="X112" s="593"/>
      <c r="Y112" s="597"/>
      <c r="Z112" s="598"/>
      <c r="AA112" s="599"/>
      <c r="AB112" s="729"/>
      <c r="AC112" s="730"/>
      <c r="AD112" s="731"/>
      <c r="AE112" s="1215"/>
      <c r="AF112" s="730"/>
      <c r="AG112" s="730"/>
      <c r="AH112" s="557"/>
      <c r="AI112" s="351" t="str">
        <f>IF(AI$8=0,"",AI$8)</f>
        <v/>
      </c>
      <c r="AJ112" s="363"/>
      <c r="AK112" s="613"/>
      <c r="AL112" s="351" t="str">
        <f>IF(AL$8=0,"",AL$8)</f>
        <v/>
      </c>
      <c r="AM112" s="364"/>
      <c r="AN112" s="1067"/>
      <c r="AO112" s="260" t="str">
        <f>IF(AO$8=0,"",AO$8)</f>
        <v/>
      </c>
      <c r="AP112" s="261"/>
      <c r="AQ112" s="555"/>
      <c r="AR112" s="159"/>
      <c r="AS112" s="76"/>
      <c r="AT112" s="155"/>
      <c r="AU112" s="137"/>
      <c r="AV112" s="137"/>
      <c r="AW112" s="148"/>
      <c r="AX112" s="137" t="str">
        <f t="shared" si="5"/>
        <v/>
      </c>
      <c r="AY112" s="137"/>
      <c r="AZ112" s="148"/>
      <c r="BA112" s="137" t="str">
        <f t="shared" si="3"/>
        <v/>
      </c>
      <c r="BB112" s="137"/>
      <c r="BC112" s="148"/>
      <c r="BD112" s="137" t="str">
        <f t="shared" si="4"/>
        <v/>
      </c>
      <c r="BE112" s="137"/>
      <c r="BF112" s="148"/>
    </row>
    <row r="113" spans="2:58" s="89" customFormat="1" ht="13.5" customHeight="1">
      <c r="B113" s="1289"/>
      <c r="C113" s="1290"/>
      <c r="D113" s="1301"/>
      <c r="E113" s="1302"/>
      <c r="F113" s="1319"/>
      <c r="G113" s="1320"/>
      <c r="H113" s="1320"/>
      <c r="I113" s="1320"/>
      <c r="J113" s="1320"/>
      <c r="K113" s="1320"/>
      <c r="L113" s="1321"/>
      <c r="M113" s="582" t="s">
        <v>5</v>
      </c>
      <c r="N113" s="583"/>
      <c r="O113" s="583"/>
      <c r="P113" s="583"/>
      <c r="Q113" s="583"/>
      <c r="R113" s="583"/>
      <c r="S113" s="583"/>
      <c r="T113" s="583"/>
      <c r="U113" s="583"/>
      <c r="V113" s="583"/>
      <c r="W113" s="583"/>
      <c r="X113" s="584"/>
      <c r="Y113" s="600">
        <v>0</v>
      </c>
      <c r="Z113" s="601"/>
      <c r="AA113" s="602"/>
      <c r="AB113" s="729"/>
      <c r="AC113" s="730"/>
      <c r="AD113" s="731"/>
      <c r="AE113" s="1215"/>
      <c r="AF113" s="730"/>
      <c r="AG113" s="730"/>
      <c r="AH113" s="557"/>
      <c r="AI113" s="351"/>
      <c r="AJ113" s="363"/>
      <c r="AK113" s="613"/>
      <c r="AL113" s="351"/>
      <c r="AM113" s="364"/>
      <c r="AN113" s="1067"/>
      <c r="AO113" s="277"/>
      <c r="AP113" s="278"/>
      <c r="AQ113" s="555"/>
      <c r="AR113" s="159"/>
      <c r="AS113" s="76">
        <v>0</v>
      </c>
      <c r="AT113" s="156" t="s">
        <v>153</v>
      </c>
      <c r="AU113" s="137"/>
      <c r="AV113" s="137"/>
      <c r="AW113" s="148"/>
      <c r="AX113" s="137">
        <f>MAX(AX110:AX112)</f>
        <v>0.5</v>
      </c>
      <c r="AY113" s="137"/>
      <c r="AZ113" s="148"/>
      <c r="BA113" s="137">
        <f>MAX(BA110:BA112)</f>
        <v>0.5</v>
      </c>
      <c r="BB113" s="137"/>
      <c r="BC113" s="148"/>
      <c r="BD113" s="137">
        <f>MAX(BD110:BD112)</f>
        <v>0.5</v>
      </c>
      <c r="BE113" s="137"/>
      <c r="BF113" s="148"/>
    </row>
    <row r="114" spans="2:58" s="89" customFormat="1" ht="13.5" customHeight="1">
      <c r="B114" s="1289"/>
      <c r="C114" s="1290"/>
      <c r="D114" s="1301"/>
      <c r="E114" s="1302"/>
      <c r="F114" s="1319"/>
      <c r="G114" s="1320"/>
      <c r="H114" s="1320"/>
      <c r="I114" s="1320"/>
      <c r="J114" s="1320"/>
      <c r="K114" s="1320"/>
      <c r="L114" s="1321"/>
      <c r="M114" s="582"/>
      <c r="N114" s="583"/>
      <c r="O114" s="583"/>
      <c r="P114" s="583"/>
      <c r="Q114" s="583"/>
      <c r="R114" s="583"/>
      <c r="S114" s="583"/>
      <c r="T114" s="583"/>
      <c r="U114" s="583"/>
      <c r="V114" s="583"/>
      <c r="W114" s="583"/>
      <c r="X114" s="584"/>
      <c r="Y114" s="603"/>
      <c r="Z114" s="604"/>
      <c r="AA114" s="605"/>
      <c r="AB114" s="729"/>
      <c r="AC114" s="730"/>
      <c r="AD114" s="731"/>
      <c r="AE114" s="1215"/>
      <c r="AF114" s="730"/>
      <c r="AG114" s="730"/>
      <c r="AH114" s="557"/>
      <c r="AI114" s="367" t="s">
        <v>4</v>
      </c>
      <c r="AJ114" s="368"/>
      <c r="AK114" s="613"/>
      <c r="AL114" s="367" t="s">
        <v>4</v>
      </c>
      <c r="AM114" s="369"/>
      <c r="AN114" s="1067"/>
      <c r="AO114" s="279" t="s">
        <v>4</v>
      </c>
      <c r="AP114" s="280"/>
      <c r="AQ114" s="555"/>
      <c r="AR114" s="159"/>
      <c r="AS114" s="76"/>
      <c r="AU114" s="137"/>
      <c r="AV114" s="137"/>
      <c r="AW114" s="148"/>
      <c r="AX114" s="148"/>
      <c r="AY114" s="148"/>
      <c r="AZ114" s="148"/>
      <c r="BA114" s="148"/>
      <c r="BB114" s="148"/>
      <c r="BC114" s="148"/>
      <c r="BD114" s="148"/>
      <c r="BE114" s="148"/>
      <c r="BF114" s="148"/>
    </row>
    <row r="115" spans="2:58" s="89" customFormat="1" ht="13.5" customHeight="1">
      <c r="B115" s="1289"/>
      <c r="C115" s="1290"/>
      <c r="D115" s="1303"/>
      <c r="E115" s="1304"/>
      <c r="F115" s="1322"/>
      <c r="G115" s="1323"/>
      <c r="H115" s="1323"/>
      <c r="I115" s="1323"/>
      <c r="J115" s="1323"/>
      <c r="K115" s="1323"/>
      <c r="L115" s="1324"/>
      <c r="M115" s="585"/>
      <c r="N115" s="586"/>
      <c r="O115" s="586"/>
      <c r="P115" s="586"/>
      <c r="Q115" s="586"/>
      <c r="R115" s="586"/>
      <c r="S115" s="586"/>
      <c r="T115" s="586"/>
      <c r="U115" s="586"/>
      <c r="V115" s="586"/>
      <c r="W115" s="586"/>
      <c r="X115" s="587"/>
      <c r="Y115" s="606"/>
      <c r="Z115" s="607"/>
      <c r="AA115" s="608"/>
      <c r="AB115" s="729"/>
      <c r="AC115" s="730"/>
      <c r="AD115" s="731"/>
      <c r="AE115" s="1215"/>
      <c r="AF115" s="730"/>
      <c r="AG115" s="730"/>
      <c r="AH115" s="558"/>
      <c r="AI115" s="562" t="str">
        <f>IF(AX113="","",IF(AX113=0.5,"仕事と家庭の両立支援あり",IF(AX113=0,"なし")))</f>
        <v>仕事と家庭の両立支援あり</v>
      </c>
      <c r="AJ115" s="611"/>
      <c r="AK115" s="614"/>
      <c r="AL115" s="562" t="str">
        <f>IF(BA113="","",IF(BA113=0.5,"仕事と家庭の両立支援あり",IF(BA113=0,"なし")))</f>
        <v>仕事と家庭の両立支援あり</v>
      </c>
      <c r="AM115" s="563"/>
      <c r="AN115" s="1068"/>
      <c r="AO115" s="547" t="str">
        <f>IF(BD113="","",IF(BD113=0.5,"仕事と家庭の両立支援あり",IF(BD113=0,"なし")))</f>
        <v>仕事と家庭の両立支援あり</v>
      </c>
      <c r="AP115" s="548"/>
      <c r="AQ115" s="555"/>
      <c r="AR115" s="159"/>
      <c r="AS115" s="76"/>
      <c r="AT115" s="77"/>
      <c r="AU115" s="137"/>
      <c r="AV115" s="137"/>
      <c r="AW115" s="148"/>
      <c r="AX115" s="148"/>
      <c r="AY115" s="148"/>
      <c r="AZ115" s="148"/>
      <c r="BA115" s="148"/>
      <c r="BB115" s="148"/>
      <c r="BC115" s="148"/>
      <c r="BD115" s="148"/>
      <c r="BE115" s="148"/>
      <c r="BF115" s="148"/>
    </row>
    <row r="116" spans="2:58" s="89" customFormat="1" ht="13.5" customHeight="1">
      <c r="B116" s="1289"/>
      <c r="C116" s="1290"/>
      <c r="D116" s="1325" t="s">
        <v>359</v>
      </c>
      <c r="E116" s="1326"/>
      <c r="F116" s="1326"/>
      <c r="G116" s="1326"/>
      <c r="H116" s="1326"/>
      <c r="I116" s="1326"/>
      <c r="J116" s="1326"/>
      <c r="K116" s="1326"/>
      <c r="L116" s="1327"/>
      <c r="M116" s="961" t="s">
        <v>393</v>
      </c>
      <c r="N116" s="962"/>
      <c r="O116" s="962"/>
      <c r="P116" s="962"/>
      <c r="Q116" s="962"/>
      <c r="R116" s="962"/>
      <c r="S116" s="962"/>
      <c r="T116" s="962"/>
      <c r="U116" s="962"/>
      <c r="V116" s="962"/>
      <c r="W116" s="962"/>
      <c r="X116" s="963"/>
      <c r="Y116" s="892">
        <v>0.5</v>
      </c>
      <c r="Z116" s="893"/>
      <c r="AA116" s="894"/>
      <c r="AB116" s="498"/>
      <c r="AC116" s="498"/>
      <c r="AD116" s="499"/>
      <c r="AE116" s="500"/>
      <c r="AF116" s="498"/>
      <c r="AG116" s="498"/>
      <c r="AH116" s="556">
        <f>IF(AI121="","",IF(AI121="高年齢者継続雇用の取組あり",0.5,IF(AI121="なし",0,"")))</f>
        <v>0.5</v>
      </c>
      <c r="AI116" s="440" t="str">
        <f>IF(AI$6=0,"",AI$6)</f>
        <v>○○建設(株)</v>
      </c>
      <c r="AJ116" s="441" t="s">
        <v>392</v>
      </c>
      <c r="AK116" s="556">
        <f>IF(AL121="","",IF(AL121="高年齢者継続雇用の取組あり",0.5,IF(AL121="なし",0,"")))</f>
        <v>0.5</v>
      </c>
      <c r="AL116" s="440" t="str">
        <f>IF(AL$6=0,"",AL$6)</f>
        <v>□□組</v>
      </c>
      <c r="AM116" s="442" t="s">
        <v>392</v>
      </c>
      <c r="AN116" s="551">
        <f>IF(AO121="","",IF(AO121="高年齢者継続雇用の取組あり",0.5,IF(AO121="なし",0,"")))</f>
        <v>0.5</v>
      </c>
      <c r="AO116" s="258" t="str">
        <f>IF(AO$6=0,"",AO$6)</f>
        <v>△△建設</v>
      </c>
      <c r="AP116" s="259" t="s">
        <v>392</v>
      </c>
      <c r="AQ116" s="555"/>
      <c r="AR116" s="159"/>
      <c r="AS116" s="76">
        <v>0.5</v>
      </c>
      <c r="AT116" s="78" t="s">
        <v>393</v>
      </c>
      <c r="AU116" s="137"/>
      <c r="AV116" s="137"/>
      <c r="AW116" s="148"/>
      <c r="AX116" s="137">
        <f>IF(AJ116="","",IF(AJ116="高年齢者継続雇用の取組あり",0.5,IF(AJ116="なし",0)))</f>
        <v>0.5</v>
      </c>
      <c r="AY116" s="137"/>
      <c r="AZ116" s="148"/>
      <c r="BA116" s="137">
        <f>IF(AM116="","",IF(AM116="高年齢者継続雇用の取組あり",0.5,IF(AM116="なし",0)))</f>
        <v>0.5</v>
      </c>
      <c r="BB116" s="137"/>
      <c r="BC116" s="148"/>
      <c r="BD116" s="137">
        <f>IF(AP116="","",IF(AP116="高年齢者継続雇用の取組あり",0.5,IF(AP116="なし",0)))</f>
        <v>0.5</v>
      </c>
      <c r="BE116" s="148"/>
      <c r="BF116" s="148"/>
    </row>
    <row r="117" spans="2:58" s="89" customFormat="1" ht="13.5" customHeight="1">
      <c r="B117" s="1289"/>
      <c r="C117" s="1290"/>
      <c r="D117" s="1328"/>
      <c r="E117" s="1329"/>
      <c r="F117" s="1329"/>
      <c r="G117" s="1329"/>
      <c r="H117" s="1329"/>
      <c r="I117" s="1329"/>
      <c r="J117" s="1329"/>
      <c r="K117" s="1329"/>
      <c r="L117" s="1330"/>
      <c r="M117" s="964"/>
      <c r="N117" s="727"/>
      <c r="O117" s="727"/>
      <c r="P117" s="727"/>
      <c r="Q117" s="727"/>
      <c r="R117" s="727"/>
      <c r="S117" s="727"/>
      <c r="T117" s="727"/>
      <c r="U117" s="727"/>
      <c r="V117" s="727"/>
      <c r="W117" s="727"/>
      <c r="X117" s="728"/>
      <c r="Y117" s="603"/>
      <c r="Z117" s="604"/>
      <c r="AA117" s="605"/>
      <c r="AB117" s="498"/>
      <c r="AC117" s="498"/>
      <c r="AD117" s="499"/>
      <c r="AE117" s="500"/>
      <c r="AF117" s="498"/>
      <c r="AG117" s="498"/>
      <c r="AH117" s="557"/>
      <c r="AI117" s="443" t="str">
        <f>IF(AI$7=0,"",AI$7)</f>
        <v/>
      </c>
      <c r="AJ117" s="444"/>
      <c r="AK117" s="557"/>
      <c r="AL117" s="443" t="str">
        <f>IF(AL$7=0,"",AL$7)</f>
        <v>◇◇工業</v>
      </c>
      <c r="AM117" s="445" t="s">
        <v>153</v>
      </c>
      <c r="AN117" s="552"/>
      <c r="AO117" s="260" t="str">
        <f>IF(AO$7=0,"",AO$7)</f>
        <v/>
      </c>
      <c r="AP117" s="261"/>
      <c r="AQ117" s="555"/>
      <c r="AR117" s="159"/>
      <c r="AS117" s="76"/>
      <c r="AT117" s="80"/>
      <c r="AU117" s="137"/>
      <c r="AV117" s="137"/>
      <c r="AW117" s="148"/>
      <c r="AX117" s="137" t="str">
        <f t="shared" ref="AX117:AX118" si="6">IF(AJ117="","",IF(AJ117="高年齢者継続雇用の取組あり",0.5,IF(AJ117="なし",0)))</f>
        <v/>
      </c>
      <c r="AY117" s="137"/>
      <c r="AZ117" s="148"/>
      <c r="BA117" s="137">
        <f t="shared" ref="BA117:BA118" si="7">IF(AM117="","",IF(AM117="高年齢者継続雇用の取組あり",0.5,IF(AM117="なし",0)))</f>
        <v>0</v>
      </c>
      <c r="BB117" s="137"/>
      <c r="BC117" s="148"/>
      <c r="BD117" s="137" t="str">
        <f t="shared" ref="BD117:BD118" si="8">IF(AP117="","",IF(AP117="高年齢者継続雇用の取組あり",0.5,IF(AP117="なし",0)))</f>
        <v/>
      </c>
      <c r="BE117" s="148"/>
      <c r="BF117" s="148"/>
    </row>
    <row r="118" spans="2:58" s="89" customFormat="1" ht="13.5" customHeight="1">
      <c r="B118" s="1289"/>
      <c r="C118" s="1290"/>
      <c r="D118" s="1328"/>
      <c r="E118" s="1329"/>
      <c r="F118" s="1329"/>
      <c r="G118" s="1329"/>
      <c r="H118" s="1329"/>
      <c r="I118" s="1329"/>
      <c r="J118" s="1329"/>
      <c r="K118" s="1329"/>
      <c r="L118" s="1330"/>
      <c r="M118" s="567"/>
      <c r="N118" s="568"/>
      <c r="O118" s="568"/>
      <c r="P118" s="568"/>
      <c r="Q118" s="568"/>
      <c r="R118" s="568"/>
      <c r="S118" s="568"/>
      <c r="T118" s="568"/>
      <c r="U118" s="568"/>
      <c r="V118" s="568"/>
      <c r="W118" s="568"/>
      <c r="X118" s="569"/>
      <c r="Y118" s="1062"/>
      <c r="Z118" s="1063"/>
      <c r="AA118" s="1064"/>
      <c r="AB118" s="498"/>
      <c r="AC118" s="498"/>
      <c r="AD118" s="499"/>
      <c r="AE118" s="500"/>
      <c r="AF118" s="498"/>
      <c r="AG118" s="498"/>
      <c r="AH118" s="557"/>
      <c r="AI118" s="443" t="str">
        <f>IF(AI$8=0,"",AI$8)</f>
        <v/>
      </c>
      <c r="AJ118" s="444"/>
      <c r="AK118" s="557"/>
      <c r="AL118" s="443" t="str">
        <f>IF(AL$8=0,"",AL$8)</f>
        <v/>
      </c>
      <c r="AM118" s="445"/>
      <c r="AN118" s="552"/>
      <c r="AO118" s="260" t="str">
        <f>IF(AO$8=0,"",AO$8)</f>
        <v/>
      </c>
      <c r="AP118" s="261"/>
      <c r="AQ118" s="555"/>
      <c r="AR118" s="159"/>
      <c r="AS118" s="76">
        <v>0</v>
      </c>
      <c r="AT118" s="81" t="s">
        <v>8</v>
      </c>
      <c r="AU118" s="137"/>
      <c r="AV118" s="137"/>
      <c r="AW118" s="148"/>
      <c r="AX118" s="137" t="str">
        <f t="shared" si="6"/>
        <v/>
      </c>
      <c r="AY118" s="137"/>
      <c r="AZ118" s="148"/>
      <c r="BA118" s="137" t="str">
        <f t="shared" si="7"/>
        <v/>
      </c>
      <c r="BB118" s="137"/>
      <c r="BC118" s="148"/>
      <c r="BD118" s="137" t="str">
        <f t="shared" si="8"/>
        <v/>
      </c>
      <c r="BE118" s="148"/>
      <c r="BF118" s="148"/>
    </row>
    <row r="119" spans="2:58" s="89" customFormat="1" ht="13.5" customHeight="1">
      <c r="B119" s="1289"/>
      <c r="C119" s="1290"/>
      <c r="D119" s="1328"/>
      <c r="E119" s="1329"/>
      <c r="F119" s="1329"/>
      <c r="G119" s="1329"/>
      <c r="H119" s="1329"/>
      <c r="I119" s="1329"/>
      <c r="J119" s="1329"/>
      <c r="K119" s="1329"/>
      <c r="L119" s="1330"/>
      <c r="M119" s="564" t="s">
        <v>356</v>
      </c>
      <c r="N119" s="565"/>
      <c r="O119" s="565"/>
      <c r="P119" s="565"/>
      <c r="Q119" s="565"/>
      <c r="R119" s="565"/>
      <c r="S119" s="565"/>
      <c r="T119" s="565"/>
      <c r="U119" s="565"/>
      <c r="V119" s="565"/>
      <c r="W119" s="565"/>
      <c r="X119" s="566"/>
      <c r="Y119" s="600">
        <v>0</v>
      </c>
      <c r="Z119" s="601"/>
      <c r="AA119" s="602"/>
      <c r="AB119" s="498"/>
      <c r="AC119" s="498"/>
      <c r="AD119" s="499"/>
      <c r="AE119" s="500"/>
      <c r="AF119" s="498"/>
      <c r="AG119" s="498"/>
      <c r="AH119" s="557"/>
      <c r="AI119" s="443"/>
      <c r="AJ119" s="444"/>
      <c r="AK119" s="557"/>
      <c r="AL119" s="443"/>
      <c r="AM119" s="445"/>
      <c r="AN119" s="552"/>
      <c r="AO119" s="277"/>
      <c r="AP119" s="278"/>
      <c r="AQ119" s="555"/>
      <c r="AR119" s="159"/>
      <c r="AS119" s="76"/>
      <c r="AT119" s="77"/>
      <c r="AU119" s="137"/>
      <c r="AV119" s="137"/>
      <c r="AW119" s="148"/>
      <c r="AX119" s="137">
        <f>MAX(AX116:AX118)</f>
        <v>0.5</v>
      </c>
      <c r="AY119" s="137"/>
      <c r="AZ119" s="148"/>
      <c r="BA119" s="137">
        <f>MAX(BA116:BA118)</f>
        <v>0.5</v>
      </c>
      <c r="BB119" s="137"/>
      <c r="BC119" s="148"/>
      <c r="BD119" s="137">
        <f>MAX(BD116:BD118)</f>
        <v>0.5</v>
      </c>
      <c r="BE119" s="148"/>
      <c r="BF119" s="148"/>
    </row>
    <row r="120" spans="2:58" s="89" customFormat="1" ht="13.5" customHeight="1">
      <c r="B120" s="1289"/>
      <c r="C120" s="1290"/>
      <c r="D120" s="1328"/>
      <c r="E120" s="1329"/>
      <c r="F120" s="1329"/>
      <c r="G120" s="1329"/>
      <c r="H120" s="1329"/>
      <c r="I120" s="1329"/>
      <c r="J120" s="1329"/>
      <c r="K120" s="1329"/>
      <c r="L120" s="1330"/>
      <c r="M120" s="964"/>
      <c r="N120" s="727"/>
      <c r="O120" s="727"/>
      <c r="P120" s="727"/>
      <c r="Q120" s="727"/>
      <c r="R120" s="727"/>
      <c r="S120" s="727"/>
      <c r="T120" s="727"/>
      <c r="U120" s="727"/>
      <c r="V120" s="727"/>
      <c r="W120" s="727"/>
      <c r="X120" s="728"/>
      <c r="Y120" s="603"/>
      <c r="Z120" s="604"/>
      <c r="AA120" s="605"/>
      <c r="AB120" s="498"/>
      <c r="AC120" s="498"/>
      <c r="AD120" s="499"/>
      <c r="AE120" s="500"/>
      <c r="AF120" s="498"/>
      <c r="AG120" s="498"/>
      <c r="AH120" s="557"/>
      <c r="AI120" s="446" t="s">
        <v>4</v>
      </c>
      <c r="AJ120" s="447"/>
      <c r="AK120" s="557"/>
      <c r="AL120" s="446" t="s">
        <v>4</v>
      </c>
      <c r="AM120" s="448"/>
      <c r="AN120" s="552"/>
      <c r="AO120" s="279" t="s">
        <v>4</v>
      </c>
      <c r="AP120" s="280"/>
      <c r="AQ120" s="555"/>
      <c r="AR120" s="159"/>
      <c r="AS120" s="76"/>
      <c r="AT120" s="77"/>
      <c r="AU120" s="137"/>
      <c r="AV120" s="137"/>
      <c r="AW120" s="148"/>
      <c r="AX120" s="148"/>
      <c r="AY120" s="148"/>
      <c r="AZ120" s="148"/>
      <c r="BA120" s="148"/>
      <c r="BB120" s="148"/>
      <c r="BC120" s="148"/>
      <c r="BD120" s="148"/>
      <c r="BE120" s="148"/>
      <c r="BF120" s="148"/>
    </row>
    <row r="121" spans="2:58" s="89" customFormat="1" ht="13.5" customHeight="1">
      <c r="B121" s="1289"/>
      <c r="C121" s="1290"/>
      <c r="D121" s="1331"/>
      <c r="E121" s="1332"/>
      <c r="F121" s="1332"/>
      <c r="G121" s="1332"/>
      <c r="H121" s="1332"/>
      <c r="I121" s="1332"/>
      <c r="J121" s="1332"/>
      <c r="K121" s="1332"/>
      <c r="L121" s="1333"/>
      <c r="M121" s="747"/>
      <c r="N121" s="748"/>
      <c r="O121" s="748"/>
      <c r="P121" s="748"/>
      <c r="Q121" s="748"/>
      <c r="R121" s="748"/>
      <c r="S121" s="748"/>
      <c r="T121" s="748"/>
      <c r="U121" s="748"/>
      <c r="V121" s="748"/>
      <c r="W121" s="748"/>
      <c r="X121" s="749"/>
      <c r="Y121" s="606"/>
      <c r="Z121" s="607"/>
      <c r="AA121" s="608"/>
      <c r="AB121" s="501"/>
      <c r="AC121" s="501"/>
      <c r="AD121" s="502"/>
      <c r="AE121" s="503"/>
      <c r="AF121" s="501"/>
      <c r="AG121" s="501"/>
      <c r="AH121" s="558"/>
      <c r="AI121" s="559" t="str">
        <f>IF(AX119="","",IF(AX119=0.5,"高年齢者継続雇用の取組あり",IF(AX119=0,"なし")))</f>
        <v>高年齢者継続雇用の取組あり</v>
      </c>
      <c r="AJ121" s="561"/>
      <c r="AK121" s="558"/>
      <c r="AL121" s="559" t="str">
        <f>IF(BA119="","",IF(BA119=0.5,"高年齢者継続雇用の取組あり",IF(BA119=0,"なし")))</f>
        <v>高年齢者継続雇用の取組あり</v>
      </c>
      <c r="AM121" s="560"/>
      <c r="AN121" s="553"/>
      <c r="AO121" s="547" t="str">
        <f>IF(BD119="","",IF(BD119=0.5,"高年齢者継続雇用の取組あり",IF(BD119=0,"なし")))</f>
        <v>高年齢者継続雇用の取組あり</v>
      </c>
      <c r="AP121" s="548"/>
      <c r="AQ121" s="555"/>
      <c r="AR121" s="159"/>
      <c r="AS121" s="76"/>
      <c r="AT121" s="77"/>
      <c r="AU121" s="137"/>
      <c r="AV121" s="137"/>
      <c r="AW121" s="148"/>
      <c r="AX121" s="137" t="str">
        <f>IF(AJ121="","",IF(AJ121="あったかファミリーあり",0.5,IF(AJ121="次世代育成支援あり",0.25,IF(AJ121="なし",0))))</f>
        <v/>
      </c>
      <c r="AY121" s="137"/>
      <c r="AZ121" s="148"/>
      <c r="BA121" s="137" t="str">
        <f>IF(AM121="","",IF(AM121="あったかファミリーあり",0.5,IF(AM121="次世代育成支援あり",0.25,IF(AM121="なし",0))))</f>
        <v/>
      </c>
      <c r="BB121" s="137"/>
      <c r="BC121" s="148"/>
      <c r="BD121" s="137" t="str">
        <f>IF(AP121="","",IF(AP121="あったかファミリーあり",0.5,IF(AP121="次世代育成支援あり",0.25,IF(AP121="なし",0))))</f>
        <v/>
      </c>
      <c r="BE121" s="148"/>
      <c r="BF121" s="148"/>
    </row>
    <row r="122" spans="2:58" s="89" customFormat="1" ht="13.5" customHeight="1">
      <c r="B122" s="1289"/>
      <c r="C122" s="1290"/>
      <c r="D122" s="1325" t="s">
        <v>360</v>
      </c>
      <c r="E122" s="1326"/>
      <c r="F122" s="1326"/>
      <c r="G122" s="1326"/>
      <c r="H122" s="1326"/>
      <c r="I122" s="1326"/>
      <c r="J122" s="1326"/>
      <c r="K122" s="1326"/>
      <c r="L122" s="1327"/>
      <c r="M122" s="588" t="s">
        <v>394</v>
      </c>
      <c r="N122" s="589"/>
      <c r="O122" s="589"/>
      <c r="P122" s="589"/>
      <c r="Q122" s="589"/>
      <c r="R122" s="589"/>
      <c r="S122" s="589"/>
      <c r="T122" s="589"/>
      <c r="U122" s="589"/>
      <c r="V122" s="589"/>
      <c r="W122" s="589"/>
      <c r="X122" s="590"/>
      <c r="Y122" s="892">
        <v>0.5</v>
      </c>
      <c r="Z122" s="893"/>
      <c r="AA122" s="894"/>
      <c r="AB122" s="498"/>
      <c r="AC122" s="498"/>
      <c r="AD122" s="499"/>
      <c r="AE122" s="500"/>
      <c r="AF122" s="498"/>
      <c r="AG122" s="498"/>
      <c r="AH122" s="556">
        <f>IF(AI127="","",IF(AI127="女性の活躍支援の取組あり",0.5,IF(AI127="なし",0,"")))</f>
        <v>0.5</v>
      </c>
      <c r="AI122" s="440" t="str">
        <f>IF(AI$6=0,"",AI$6)</f>
        <v>○○建設(株)</v>
      </c>
      <c r="AJ122" s="441" t="s">
        <v>394</v>
      </c>
      <c r="AK122" s="556">
        <f>IF(AL127="","",IF(AL127="女性の活躍支援の取組あり",0.5,IF(AL127="なし",0,"")))</f>
        <v>0.5</v>
      </c>
      <c r="AL122" s="440" t="str">
        <f>IF(AL$6=0,"",AL$6)</f>
        <v>□□組</v>
      </c>
      <c r="AM122" s="442" t="s">
        <v>394</v>
      </c>
      <c r="AN122" s="551">
        <f>IF(AO127="","",IF(AO127="女性の活躍支援の取組あり",0.5,IF(AO127="なし",0,"")))</f>
        <v>0.5</v>
      </c>
      <c r="AO122" s="258" t="str">
        <f>IF(AO$6=0,"",AO$6)</f>
        <v>△△建設</v>
      </c>
      <c r="AP122" s="259" t="s">
        <v>394</v>
      </c>
      <c r="AQ122" s="230"/>
      <c r="AR122" s="159"/>
      <c r="AS122" s="76">
        <v>0.5</v>
      </c>
      <c r="AT122" s="153" t="s">
        <v>394</v>
      </c>
      <c r="AU122" s="137"/>
      <c r="AV122" s="137"/>
      <c r="AW122" s="148"/>
      <c r="AX122" s="137">
        <f>IF(AJ122="","",IF(AJ122="女性の活躍支援の取組あり",0.5,IF(AJ122="なし",0)))</f>
        <v>0.5</v>
      </c>
      <c r="AY122" s="137"/>
      <c r="AZ122" s="148"/>
      <c r="BA122" s="137">
        <f>IF(AM122="","",IF(AM122="女性の活躍支援の取組あり",0.5,IF(AM122="なし",0)))</f>
        <v>0.5</v>
      </c>
      <c r="BB122" s="137"/>
      <c r="BC122" s="148"/>
      <c r="BD122" s="137">
        <f>IF(AP122="","",IF(AP122="女性の活躍支援の取組あり",0.5,IF(AP122="なし",0)))</f>
        <v>0.5</v>
      </c>
      <c r="BE122" s="148"/>
      <c r="BF122" s="148"/>
    </row>
    <row r="123" spans="2:58" s="89" customFormat="1" ht="13.5" customHeight="1">
      <c r="B123" s="1289"/>
      <c r="C123" s="1290"/>
      <c r="D123" s="1328"/>
      <c r="E123" s="1329"/>
      <c r="F123" s="1329"/>
      <c r="G123" s="1329"/>
      <c r="H123" s="1329"/>
      <c r="I123" s="1329"/>
      <c r="J123" s="1329"/>
      <c r="K123" s="1329"/>
      <c r="L123" s="1330"/>
      <c r="M123" s="582"/>
      <c r="N123" s="583"/>
      <c r="O123" s="583"/>
      <c r="P123" s="583"/>
      <c r="Q123" s="583"/>
      <c r="R123" s="583"/>
      <c r="S123" s="583"/>
      <c r="T123" s="583"/>
      <c r="U123" s="583"/>
      <c r="V123" s="583"/>
      <c r="W123" s="583"/>
      <c r="X123" s="584"/>
      <c r="Y123" s="603"/>
      <c r="Z123" s="604"/>
      <c r="AA123" s="605"/>
      <c r="AB123" s="498"/>
      <c r="AC123" s="498"/>
      <c r="AD123" s="499"/>
      <c r="AE123" s="500"/>
      <c r="AF123" s="498"/>
      <c r="AG123" s="498"/>
      <c r="AH123" s="557"/>
      <c r="AI123" s="443" t="str">
        <f>IF(AI$7=0,"",AI$7)</f>
        <v/>
      </c>
      <c r="AJ123" s="444"/>
      <c r="AK123" s="557"/>
      <c r="AL123" s="443" t="str">
        <f>IF(AL$7=0,"",AL$7)</f>
        <v>◇◇工業</v>
      </c>
      <c r="AM123" s="445" t="s">
        <v>153</v>
      </c>
      <c r="AN123" s="552"/>
      <c r="AO123" s="260" t="str">
        <f>IF(AO$7=0,"",AO$7)</f>
        <v/>
      </c>
      <c r="AP123" s="261"/>
      <c r="AQ123" s="230"/>
      <c r="AR123" s="159"/>
      <c r="AS123" s="76"/>
      <c r="AT123" s="154"/>
      <c r="AU123" s="137"/>
      <c r="AV123" s="137"/>
      <c r="AW123" s="148"/>
      <c r="AX123" s="137" t="str">
        <f t="shared" ref="AX123:AX124" si="9">IF(AJ123="","",IF(AJ123="女性の活躍支援の取組あり",0.5,IF(AJ123="なし",0)))</f>
        <v/>
      </c>
      <c r="AY123" s="137"/>
      <c r="AZ123" s="148"/>
      <c r="BA123" s="137">
        <f t="shared" ref="BA123:BA124" si="10">IF(AM123="","",IF(AM123="女性の活躍支援の取組あり",0.5,IF(AM123="なし",0)))</f>
        <v>0</v>
      </c>
      <c r="BB123" s="137"/>
      <c r="BC123" s="148"/>
      <c r="BD123" s="137" t="str">
        <f t="shared" ref="BD123:BD124" si="11">IF(AP123="","",IF(AP123="女性の活躍支援の取組あり",0.5,IF(AP123="なし",0)))</f>
        <v/>
      </c>
      <c r="BE123" s="148"/>
      <c r="BF123" s="148"/>
    </row>
    <row r="124" spans="2:58" s="89" customFormat="1" ht="13.5" customHeight="1">
      <c r="B124" s="227"/>
      <c r="C124" s="228"/>
      <c r="D124" s="1328"/>
      <c r="E124" s="1329"/>
      <c r="F124" s="1329"/>
      <c r="G124" s="1329"/>
      <c r="H124" s="1329"/>
      <c r="I124" s="1329"/>
      <c r="J124" s="1329"/>
      <c r="K124" s="1329"/>
      <c r="L124" s="1330"/>
      <c r="M124" s="582"/>
      <c r="N124" s="583"/>
      <c r="O124" s="583"/>
      <c r="P124" s="583"/>
      <c r="Q124" s="583"/>
      <c r="R124" s="583"/>
      <c r="S124" s="583"/>
      <c r="T124" s="583"/>
      <c r="U124" s="583"/>
      <c r="V124" s="583"/>
      <c r="W124" s="583"/>
      <c r="X124" s="584"/>
      <c r="Y124" s="603"/>
      <c r="Z124" s="604"/>
      <c r="AA124" s="605"/>
      <c r="AB124" s="498"/>
      <c r="AC124" s="498"/>
      <c r="AD124" s="499"/>
      <c r="AE124" s="500"/>
      <c r="AF124" s="498"/>
      <c r="AG124" s="498"/>
      <c r="AH124" s="557"/>
      <c r="AI124" s="443" t="str">
        <f>IF(AI$8=0,"",AI$8)</f>
        <v/>
      </c>
      <c r="AJ124" s="444"/>
      <c r="AK124" s="557"/>
      <c r="AL124" s="443" t="str">
        <f>IF(AL$8=0,"",AL$8)</f>
        <v/>
      </c>
      <c r="AM124" s="445"/>
      <c r="AN124" s="552"/>
      <c r="AO124" s="260" t="str">
        <f>IF(AO$8=0,"",AO$8)</f>
        <v/>
      </c>
      <c r="AP124" s="261"/>
      <c r="AQ124" s="230"/>
      <c r="AR124" s="159"/>
      <c r="AS124" s="76"/>
      <c r="AT124" s="155"/>
      <c r="AU124" s="137"/>
      <c r="AV124" s="137"/>
      <c r="AW124" s="148"/>
      <c r="AX124" s="137" t="str">
        <f t="shared" si="9"/>
        <v/>
      </c>
      <c r="AY124" s="137"/>
      <c r="AZ124" s="148"/>
      <c r="BA124" s="137" t="str">
        <f t="shared" si="10"/>
        <v/>
      </c>
      <c r="BB124" s="137"/>
      <c r="BC124" s="148"/>
      <c r="BD124" s="137" t="str">
        <f t="shared" si="11"/>
        <v/>
      </c>
      <c r="BE124" s="148"/>
      <c r="BF124" s="148"/>
    </row>
    <row r="125" spans="2:58" s="89" customFormat="1" ht="13.5" customHeight="1">
      <c r="B125" s="1291" t="s">
        <v>411</v>
      </c>
      <c r="C125" s="1292"/>
      <c r="D125" s="1328"/>
      <c r="E125" s="1329"/>
      <c r="F125" s="1329"/>
      <c r="G125" s="1329"/>
      <c r="H125" s="1329"/>
      <c r="I125" s="1329"/>
      <c r="J125" s="1329"/>
      <c r="K125" s="1329"/>
      <c r="L125" s="1330"/>
      <c r="M125" s="770" t="s">
        <v>7</v>
      </c>
      <c r="N125" s="771"/>
      <c r="O125" s="771"/>
      <c r="P125" s="771"/>
      <c r="Q125" s="771"/>
      <c r="R125" s="771"/>
      <c r="S125" s="771"/>
      <c r="T125" s="771"/>
      <c r="U125" s="771"/>
      <c r="V125" s="771"/>
      <c r="W125" s="771"/>
      <c r="X125" s="772"/>
      <c r="Y125" s="600">
        <v>0</v>
      </c>
      <c r="Z125" s="601"/>
      <c r="AA125" s="602"/>
      <c r="AB125" s="498"/>
      <c r="AC125" s="498"/>
      <c r="AD125" s="499"/>
      <c r="AE125" s="500"/>
      <c r="AF125" s="498"/>
      <c r="AG125" s="498"/>
      <c r="AH125" s="557"/>
      <c r="AI125" s="443"/>
      <c r="AJ125" s="444"/>
      <c r="AK125" s="557"/>
      <c r="AL125" s="443"/>
      <c r="AM125" s="445"/>
      <c r="AN125" s="552"/>
      <c r="AO125" s="277"/>
      <c r="AP125" s="278"/>
      <c r="AQ125" s="230"/>
      <c r="AR125" s="159"/>
      <c r="AS125" s="76">
        <v>0</v>
      </c>
      <c r="AT125" s="156" t="s">
        <v>153</v>
      </c>
      <c r="AU125" s="137"/>
      <c r="AV125" s="137"/>
      <c r="AW125" s="148"/>
      <c r="AX125" s="137">
        <f>MAX(AX122:AX124)</f>
        <v>0.5</v>
      </c>
      <c r="AY125" s="148"/>
      <c r="AZ125" s="148"/>
      <c r="BA125" s="137">
        <f>MAX(BA122:BA124)</f>
        <v>0.5</v>
      </c>
      <c r="BB125" s="148"/>
      <c r="BC125" s="148"/>
      <c r="BD125" s="137">
        <f>MAX(BD122:BD124)</f>
        <v>0.5</v>
      </c>
      <c r="BE125" s="148"/>
      <c r="BF125" s="148"/>
    </row>
    <row r="126" spans="2:58" s="89" customFormat="1" ht="13.5" customHeight="1">
      <c r="B126" s="1291"/>
      <c r="C126" s="1292"/>
      <c r="D126" s="1328"/>
      <c r="E126" s="1329"/>
      <c r="F126" s="1329"/>
      <c r="G126" s="1329"/>
      <c r="H126" s="1329"/>
      <c r="I126" s="1329"/>
      <c r="J126" s="1329"/>
      <c r="K126" s="1329"/>
      <c r="L126" s="1330"/>
      <c r="M126" s="582"/>
      <c r="N126" s="583"/>
      <c r="O126" s="583"/>
      <c r="P126" s="583"/>
      <c r="Q126" s="583"/>
      <c r="R126" s="583"/>
      <c r="S126" s="583"/>
      <c r="T126" s="583"/>
      <c r="U126" s="583"/>
      <c r="V126" s="583"/>
      <c r="W126" s="583"/>
      <c r="X126" s="584"/>
      <c r="Y126" s="603"/>
      <c r="Z126" s="604"/>
      <c r="AA126" s="605"/>
      <c r="AB126" s="498"/>
      <c r="AC126" s="498"/>
      <c r="AD126" s="499"/>
      <c r="AE126" s="500"/>
      <c r="AF126" s="498"/>
      <c r="AG126" s="498"/>
      <c r="AH126" s="557"/>
      <c r="AI126" s="446" t="s">
        <v>4</v>
      </c>
      <c r="AJ126" s="447"/>
      <c r="AK126" s="557"/>
      <c r="AL126" s="446" t="s">
        <v>4</v>
      </c>
      <c r="AM126" s="448"/>
      <c r="AN126" s="552"/>
      <c r="AO126" s="279" t="s">
        <v>4</v>
      </c>
      <c r="AP126" s="280"/>
      <c r="AQ126" s="231"/>
      <c r="AR126" s="159"/>
      <c r="AS126" s="76"/>
      <c r="AT126" s="77"/>
      <c r="AU126" s="137"/>
      <c r="AV126" s="137"/>
      <c r="AW126" s="148"/>
      <c r="AX126" s="148"/>
      <c r="AY126" s="148"/>
      <c r="AZ126" s="148"/>
      <c r="BA126" s="148"/>
      <c r="BB126" s="148"/>
      <c r="BC126" s="148"/>
      <c r="BD126" s="148"/>
      <c r="BE126" s="148"/>
      <c r="BF126" s="148"/>
    </row>
    <row r="127" spans="2:58" s="89" customFormat="1" ht="13.5" customHeight="1" thickBot="1">
      <c r="B127" s="1293"/>
      <c r="C127" s="1294"/>
      <c r="D127" s="1331"/>
      <c r="E127" s="1332"/>
      <c r="F127" s="1332"/>
      <c r="G127" s="1332"/>
      <c r="H127" s="1332"/>
      <c r="I127" s="1332"/>
      <c r="J127" s="1332"/>
      <c r="K127" s="1332"/>
      <c r="L127" s="1333"/>
      <c r="M127" s="585"/>
      <c r="N127" s="586"/>
      <c r="O127" s="586"/>
      <c r="P127" s="586"/>
      <c r="Q127" s="586"/>
      <c r="R127" s="586"/>
      <c r="S127" s="586"/>
      <c r="T127" s="586"/>
      <c r="U127" s="586"/>
      <c r="V127" s="586"/>
      <c r="W127" s="586"/>
      <c r="X127" s="587"/>
      <c r="Y127" s="606"/>
      <c r="Z127" s="607"/>
      <c r="AA127" s="608"/>
      <c r="AB127" s="498"/>
      <c r="AC127" s="498"/>
      <c r="AD127" s="499"/>
      <c r="AE127" s="500"/>
      <c r="AF127" s="498"/>
      <c r="AG127" s="498"/>
      <c r="AH127" s="558"/>
      <c r="AI127" s="559" t="str">
        <f>IF(AX125="","",IF(AX125=0.5,"女性の活躍支援の取組あり",IF(AX125=0,"なし")))</f>
        <v>女性の活躍支援の取組あり</v>
      </c>
      <c r="AJ127" s="561"/>
      <c r="AK127" s="558"/>
      <c r="AL127" s="559" t="str">
        <f>IF(BA125="","",IF(BA125=0.5,"女性の活躍支援の取組あり",IF(BA125=0,"なし")))</f>
        <v>女性の活躍支援の取組あり</v>
      </c>
      <c r="AM127" s="560"/>
      <c r="AN127" s="554"/>
      <c r="AO127" s="549" t="str">
        <f>IF(BD125="","",IF(BD125=0.5,"女性の活躍支援の取組あり",IF(BD125=0,"なし")))</f>
        <v>女性の活躍支援の取組あり</v>
      </c>
      <c r="AP127" s="550"/>
      <c r="AQ127" s="232"/>
      <c r="AR127" s="159"/>
      <c r="AS127" s="76"/>
      <c r="AT127" s="77"/>
      <c r="AU127" s="137"/>
      <c r="AV127" s="137"/>
      <c r="AW127" s="148"/>
      <c r="AX127" s="148"/>
      <c r="AY127" s="148"/>
      <c r="AZ127" s="148"/>
      <c r="BA127" s="148"/>
      <c r="BB127" s="148"/>
      <c r="BC127" s="148"/>
      <c r="BD127" s="148"/>
      <c r="BE127" s="148"/>
      <c r="BF127" s="148"/>
    </row>
    <row r="128" spans="2:58" s="89" customFormat="1" ht="13.9" customHeight="1">
      <c r="B128" s="1295" t="s">
        <v>324</v>
      </c>
      <c r="C128" s="1296"/>
      <c r="D128" s="721" t="s">
        <v>342</v>
      </c>
      <c r="E128" s="722"/>
      <c r="F128" s="696" t="s">
        <v>186</v>
      </c>
      <c r="G128" s="697"/>
      <c r="H128" s="697"/>
      <c r="I128" s="697"/>
      <c r="J128" s="697"/>
      <c r="K128" s="697"/>
      <c r="L128" s="698"/>
      <c r="M128" s="674" t="str">
        <f>"工事箇所と同じ市町村内："&amp;T2</f>
        <v>工事箇所と同じ市町村内：沼田町</v>
      </c>
      <c r="N128" s="675"/>
      <c r="O128" s="675"/>
      <c r="P128" s="675"/>
      <c r="Q128" s="675"/>
      <c r="R128" s="675"/>
      <c r="S128" s="675"/>
      <c r="T128" s="675"/>
      <c r="U128" s="675"/>
      <c r="V128" s="675"/>
      <c r="W128" s="675"/>
      <c r="X128" s="676"/>
      <c r="Y128" s="663">
        <v>1</v>
      </c>
      <c r="Z128" s="664"/>
      <c r="AA128" s="665"/>
      <c r="AB128" s="887">
        <v>1.5</v>
      </c>
      <c r="AC128" s="887"/>
      <c r="AD128" s="888"/>
      <c r="AE128" s="636">
        <v>5</v>
      </c>
      <c r="AF128" s="637"/>
      <c r="AG128" s="637"/>
      <c r="AH128" s="822">
        <v>0.75</v>
      </c>
      <c r="AI128" s="360" t="str">
        <f>IF(AI$6=0,"",AI$6)</f>
        <v>○○建設(株)</v>
      </c>
      <c r="AJ128" s="449" t="s">
        <v>334</v>
      </c>
      <c r="AK128" s="822">
        <v>0.75</v>
      </c>
      <c r="AL128" s="360" t="str">
        <f>IF(AL$6=0,"",AL$6)</f>
        <v>□□組</v>
      </c>
      <c r="AM128" s="450" t="s">
        <v>336</v>
      </c>
      <c r="AN128" s="883">
        <f>IF(AO133="","",IF(AO133="同じ市町村管内",1,IF(AO133="同じ耕地出張所管内",0.75,IF(AO133="同じ総合振興局管内",0.5,IF(AO133="上記以外",0,"")))))</f>
        <v>0.75</v>
      </c>
      <c r="AO128" s="267" t="str">
        <f>IF(AO$6=0,"",AO$6)</f>
        <v>△△建設</v>
      </c>
      <c r="AP128" s="268" t="s">
        <v>417</v>
      </c>
      <c r="AQ128" s="158"/>
      <c r="AR128" s="167"/>
      <c r="AS128" s="79">
        <v>1.5</v>
      </c>
      <c r="AT128" s="78" t="s">
        <v>187</v>
      </c>
      <c r="AU128" s="137"/>
      <c r="AV128" s="137"/>
      <c r="AW128" s="148"/>
      <c r="AX128" s="148"/>
      <c r="AY128" s="148"/>
      <c r="AZ128" s="148"/>
      <c r="BA128" s="148"/>
      <c r="BB128" s="148"/>
      <c r="BC128" s="148"/>
      <c r="BD128" s="148"/>
      <c r="BE128" s="148"/>
      <c r="BF128" s="148"/>
    </row>
    <row r="129" spans="2:58" s="89" customFormat="1" ht="13.9" customHeight="1">
      <c r="B129" s="1297"/>
      <c r="C129" s="1298"/>
      <c r="D129" s="723"/>
      <c r="E129" s="724"/>
      <c r="F129" s="699"/>
      <c r="G129" s="700"/>
      <c r="H129" s="700"/>
      <c r="I129" s="700"/>
      <c r="J129" s="700"/>
      <c r="K129" s="700"/>
      <c r="L129" s="701"/>
      <c r="M129" s="677"/>
      <c r="N129" s="678"/>
      <c r="O129" s="678"/>
      <c r="P129" s="678"/>
      <c r="Q129" s="678"/>
      <c r="R129" s="678"/>
      <c r="S129" s="678"/>
      <c r="T129" s="678"/>
      <c r="U129" s="678"/>
      <c r="V129" s="678"/>
      <c r="W129" s="678"/>
      <c r="X129" s="679"/>
      <c r="Y129" s="638"/>
      <c r="Z129" s="639"/>
      <c r="AA129" s="640"/>
      <c r="AB129" s="788"/>
      <c r="AC129" s="780"/>
      <c r="AD129" s="781"/>
      <c r="AE129" s="815"/>
      <c r="AF129" s="816"/>
      <c r="AG129" s="817"/>
      <c r="AH129" s="823"/>
      <c r="AI129" s="351" t="str">
        <f>IF(AI$7=0,"",AI$7)</f>
        <v/>
      </c>
      <c r="AJ129" s="363"/>
      <c r="AK129" s="823"/>
      <c r="AL129" s="351" t="str">
        <f>IF(AL$7=0,"",AL$7)</f>
        <v>◇◇工業</v>
      </c>
      <c r="AM129" s="364" t="s">
        <v>337</v>
      </c>
      <c r="AN129" s="883"/>
      <c r="AO129" s="260" t="str">
        <f>IF(AO$7=0,"",AO$7)</f>
        <v/>
      </c>
      <c r="AP129" s="261"/>
      <c r="AQ129" s="158"/>
      <c r="AR129" s="167"/>
      <c r="AS129" s="79">
        <v>1</v>
      </c>
      <c r="AT129" s="80" t="s">
        <v>9</v>
      </c>
      <c r="AU129" s="137"/>
      <c r="AV129" s="137"/>
      <c r="AW129" s="148"/>
      <c r="AX129" s="148"/>
      <c r="AY129" s="148"/>
      <c r="AZ129" s="148"/>
      <c r="BA129" s="148"/>
      <c r="BB129" s="148"/>
      <c r="BC129" s="148"/>
      <c r="BD129" s="148"/>
      <c r="BE129" s="148"/>
      <c r="BF129" s="148"/>
    </row>
    <row r="130" spans="2:58" s="89" customFormat="1" ht="13.9" customHeight="1">
      <c r="B130" s="1297"/>
      <c r="C130" s="1298"/>
      <c r="D130" s="723"/>
      <c r="E130" s="724"/>
      <c r="F130" s="699"/>
      <c r="G130" s="700"/>
      <c r="H130" s="700"/>
      <c r="I130" s="700"/>
      <c r="J130" s="700"/>
      <c r="K130" s="700"/>
      <c r="L130" s="701"/>
      <c r="M130" s="680" t="str">
        <f>"工事箇所と同じ耕地出張所管内："&amp;AI217</f>
        <v>工事箇所と同じ耕地出張所管内：北部</v>
      </c>
      <c r="N130" s="681"/>
      <c r="O130" s="681"/>
      <c r="P130" s="681"/>
      <c r="Q130" s="681"/>
      <c r="R130" s="681"/>
      <c r="S130" s="681"/>
      <c r="T130" s="681"/>
      <c r="U130" s="681"/>
      <c r="V130" s="681"/>
      <c r="W130" s="681"/>
      <c r="X130" s="682"/>
      <c r="Y130" s="638">
        <v>0.75</v>
      </c>
      <c r="Z130" s="639"/>
      <c r="AA130" s="640"/>
      <c r="AB130" s="788"/>
      <c r="AC130" s="780"/>
      <c r="AD130" s="781"/>
      <c r="AE130" s="815"/>
      <c r="AF130" s="816"/>
      <c r="AG130" s="817"/>
      <c r="AH130" s="823"/>
      <c r="AI130" s="351" t="str">
        <f>IF(AI$8=0,"",AI$8)</f>
        <v/>
      </c>
      <c r="AJ130" s="451"/>
      <c r="AK130" s="823"/>
      <c r="AL130" s="351" t="str">
        <f>IF(AL$8=0,"",AL$8)</f>
        <v/>
      </c>
      <c r="AM130" s="452"/>
      <c r="AN130" s="883"/>
      <c r="AO130" s="260" t="str">
        <f>IF(AO$8=0,"",AO$8)</f>
        <v/>
      </c>
      <c r="AP130" s="285"/>
      <c r="AQ130" s="158"/>
      <c r="AR130" s="167"/>
      <c r="AS130" s="79">
        <v>0.5</v>
      </c>
      <c r="AT130" s="80" t="s">
        <v>10</v>
      </c>
      <c r="AU130" s="137"/>
      <c r="AV130" s="137"/>
      <c r="AW130" s="148"/>
      <c r="AX130" s="148"/>
      <c r="AY130" s="148"/>
      <c r="AZ130" s="148"/>
      <c r="BA130" s="148"/>
      <c r="BB130" s="148"/>
      <c r="BC130" s="148"/>
      <c r="BD130" s="148"/>
      <c r="BE130" s="148"/>
      <c r="BF130" s="148"/>
    </row>
    <row r="131" spans="2:58" s="89" customFormat="1" ht="13.9" customHeight="1">
      <c r="B131" s="1297"/>
      <c r="C131" s="1298"/>
      <c r="D131" s="723"/>
      <c r="E131" s="724"/>
      <c r="F131" s="699"/>
      <c r="G131" s="700"/>
      <c r="H131" s="700"/>
      <c r="I131" s="700"/>
      <c r="J131" s="700"/>
      <c r="K131" s="700"/>
      <c r="L131" s="701"/>
      <c r="M131" s="680"/>
      <c r="N131" s="681"/>
      <c r="O131" s="681"/>
      <c r="P131" s="681"/>
      <c r="Q131" s="681"/>
      <c r="R131" s="681"/>
      <c r="S131" s="681"/>
      <c r="T131" s="681"/>
      <c r="U131" s="681"/>
      <c r="V131" s="681"/>
      <c r="W131" s="681"/>
      <c r="X131" s="682"/>
      <c r="Y131" s="638"/>
      <c r="Z131" s="639"/>
      <c r="AA131" s="640"/>
      <c r="AB131" s="788"/>
      <c r="AC131" s="780"/>
      <c r="AD131" s="781"/>
      <c r="AE131" s="815"/>
      <c r="AF131" s="816"/>
      <c r="AG131" s="817"/>
      <c r="AH131" s="823"/>
      <c r="AI131" s="351"/>
      <c r="AJ131" s="363"/>
      <c r="AK131" s="823"/>
      <c r="AL131" s="351"/>
      <c r="AM131" s="364"/>
      <c r="AN131" s="883"/>
      <c r="AO131" s="277"/>
      <c r="AP131" s="278"/>
      <c r="AQ131" s="158"/>
      <c r="AR131" s="158"/>
      <c r="AS131" s="79">
        <v>0</v>
      </c>
      <c r="AT131" s="80" t="s">
        <v>11</v>
      </c>
      <c r="AU131" s="137"/>
      <c r="AV131" s="137"/>
      <c r="AW131" s="148"/>
      <c r="AX131" s="148"/>
      <c r="AY131" s="148"/>
      <c r="AZ131" s="148"/>
      <c r="BA131" s="148"/>
      <c r="BB131" s="148"/>
      <c r="BC131" s="148"/>
      <c r="BD131" s="148"/>
      <c r="BE131" s="148"/>
      <c r="BF131" s="148"/>
    </row>
    <row r="132" spans="2:58" s="89" customFormat="1" ht="13.9" customHeight="1">
      <c r="B132" s="1297"/>
      <c r="C132" s="1298"/>
      <c r="D132" s="723"/>
      <c r="E132" s="724"/>
      <c r="F132" s="699"/>
      <c r="G132" s="700"/>
      <c r="H132" s="700"/>
      <c r="I132" s="700"/>
      <c r="J132" s="700"/>
      <c r="K132" s="700"/>
      <c r="L132" s="701"/>
      <c r="M132" s="680" t="s">
        <v>35</v>
      </c>
      <c r="N132" s="681"/>
      <c r="O132" s="681"/>
      <c r="P132" s="681"/>
      <c r="Q132" s="681"/>
      <c r="R132" s="681"/>
      <c r="S132" s="681"/>
      <c r="T132" s="681"/>
      <c r="U132" s="681"/>
      <c r="V132" s="681"/>
      <c r="W132" s="681"/>
      <c r="X132" s="682"/>
      <c r="Y132" s="638">
        <v>0.5</v>
      </c>
      <c r="Z132" s="639"/>
      <c r="AA132" s="640"/>
      <c r="AB132" s="788"/>
      <c r="AC132" s="780"/>
      <c r="AD132" s="781"/>
      <c r="AE132" s="815"/>
      <c r="AF132" s="816"/>
      <c r="AG132" s="817"/>
      <c r="AH132" s="823"/>
      <c r="AI132" s="367" t="s">
        <v>4</v>
      </c>
      <c r="AJ132" s="368"/>
      <c r="AK132" s="823"/>
      <c r="AL132" s="367" t="s">
        <v>4</v>
      </c>
      <c r="AM132" s="369"/>
      <c r="AN132" s="883"/>
      <c r="AO132" s="279" t="s">
        <v>4</v>
      </c>
      <c r="AP132" s="280"/>
      <c r="AQ132" s="159"/>
      <c r="AR132" s="159"/>
      <c r="AS132" s="79"/>
      <c r="AT132" s="81"/>
      <c r="AU132" s="137"/>
      <c r="AV132" s="137"/>
      <c r="AW132" s="148"/>
      <c r="AX132" s="148"/>
      <c r="AY132" s="148"/>
      <c r="AZ132" s="148"/>
      <c r="BA132" s="148"/>
      <c r="BB132" s="148"/>
      <c r="BC132" s="148"/>
      <c r="BD132" s="148"/>
      <c r="BE132" s="148"/>
      <c r="BF132" s="148"/>
    </row>
    <row r="133" spans="2:58" s="89" customFormat="1" ht="13.9" customHeight="1">
      <c r="B133" s="1297"/>
      <c r="C133" s="1298"/>
      <c r="D133" s="723"/>
      <c r="E133" s="724"/>
      <c r="F133" s="699"/>
      <c r="G133" s="700"/>
      <c r="H133" s="700"/>
      <c r="I133" s="700"/>
      <c r="J133" s="700"/>
      <c r="K133" s="700"/>
      <c r="L133" s="701"/>
      <c r="M133" s="680"/>
      <c r="N133" s="681"/>
      <c r="O133" s="681"/>
      <c r="P133" s="681"/>
      <c r="Q133" s="681"/>
      <c r="R133" s="681"/>
      <c r="S133" s="681"/>
      <c r="T133" s="681"/>
      <c r="U133" s="681"/>
      <c r="V133" s="681"/>
      <c r="W133" s="681"/>
      <c r="X133" s="682"/>
      <c r="Y133" s="638"/>
      <c r="Z133" s="639"/>
      <c r="AA133" s="640"/>
      <c r="AB133" s="788"/>
      <c r="AC133" s="780"/>
      <c r="AD133" s="781"/>
      <c r="AE133" s="815"/>
      <c r="AF133" s="816"/>
      <c r="AG133" s="817"/>
      <c r="AH133" s="823"/>
      <c r="AI133" s="623" t="str">
        <f>AI328</f>
        <v>同じ総合振興局管内</v>
      </c>
      <c r="AJ133" s="818"/>
      <c r="AK133" s="823"/>
      <c r="AL133" s="623" t="str">
        <f>AL328</f>
        <v>同じ耕地出張所管内</v>
      </c>
      <c r="AM133" s="624"/>
      <c r="AN133" s="883"/>
      <c r="AO133" s="881" t="str">
        <f>AO328</f>
        <v>同じ耕地出張所管内</v>
      </c>
      <c r="AP133" s="882"/>
      <c r="AQ133" s="169"/>
      <c r="AR133" s="170"/>
      <c r="AS133" s="79"/>
      <c r="AT133" s="77"/>
      <c r="AU133" s="137"/>
      <c r="AV133" s="137"/>
      <c r="AW133" s="148"/>
      <c r="AX133" s="148"/>
      <c r="AY133" s="148"/>
      <c r="AZ133" s="148"/>
      <c r="BA133" s="148"/>
      <c r="BB133" s="148"/>
      <c r="BC133" s="148"/>
      <c r="BD133" s="148"/>
      <c r="BE133" s="148"/>
      <c r="BF133" s="148"/>
    </row>
    <row r="134" spans="2:58" s="89" customFormat="1" ht="13.9" customHeight="1">
      <c r="B134" s="1297"/>
      <c r="C134" s="1298"/>
      <c r="D134" s="723"/>
      <c r="E134" s="724"/>
      <c r="F134" s="699"/>
      <c r="G134" s="700"/>
      <c r="H134" s="700"/>
      <c r="I134" s="700"/>
      <c r="J134" s="700"/>
      <c r="K134" s="700"/>
      <c r="L134" s="701"/>
      <c r="M134" s="677" t="s">
        <v>185</v>
      </c>
      <c r="N134" s="678"/>
      <c r="O134" s="678"/>
      <c r="P134" s="678"/>
      <c r="Q134" s="678"/>
      <c r="R134" s="678"/>
      <c r="S134" s="678"/>
      <c r="T134" s="678"/>
      <c r="U134" s="678"/>
      <c r="V134" s="678"/>
      <c r="W134" s="678"/>
      <c r="X134" s="679"/>
      <c r="Y134" s="668">
        <v>0</v>
      </c>
      <c r="Z134" s="669"/>
      <c r="AA134" s="670"/>
      <c r="AB134" s="788"/>
      <c r="AC134" s="780"/>
      <c r="AD134" s="781"/>
      <c r="AE134" s="815"/>
      <c r="AF134" s="816"/>
      <c r="AG134" s="817"/>
      <c r="AH134" s="823"/>
      <c r="AI134" s="386"/>
      <c r="AJ134" s="368"/>
      <c r="AK134" s="823"/>
      <c r="AL134" s="386"/>
      <c r="AM134" s="369"/>
      <c r="AN134" s="883"/>
      <c r="AO134" s="281"/>
      <c r="AP134" s="280"/>
      <c r="AQ134" s="159"/>
      <c r="AR134" s="159"/>
      <c r="AS134" s="79"/>
      <c r="AT134" s="77"/>
      <c r="AU134" s="137"/>
      <c r="AV134" s="137"/>
      <c r="AW134" s="148"/>
      <c r="AX134" s="148"/>
      <c r="AY134" s="148"/>
      <c r="AZ134" s="148"/>
      <c r="BA134" s="148"/>
      <c r="BB134" s="148"/>
      <c r="BC134" s="148"/>
      <c r="BD134" s="148"/>
      <c r="BE134" s="148"/>
      <c r="BF134" s="148"/>
    </row>
    <row r="135" spans="2:58" s="89" customFormat="1" ht="13.9" customHeight="1">
      <c r="B135" s="1297"/>
      <c r="C135" s="1298"/>
      <c r="D135" s="723"/>
      <c r="E135" s="724"/>
      <c r="F135" s="702"/>
      <c r="G135" s="703"/>
      <c r="H135" s="703"/>
      <c r="I135" s="703"/>
      <c r="J135" s="703"/>
      <c r="K135" s="703"/>
      <c r="L135" s="704"/>
      <c r="M135" s="683"/>
      <c r="N135" s="684"/>
      <c r="O135" s="684"/>
      <c r="P135" s="684"/>
      <c r="Q135" s="684"/>
      <c r="R135" s="684"/>
      <c r="S135" s="684"/>
      <c r="T135" s="684"/>
      <c r="U135" s="684"/>
      <c r="V135" s="684"/>
      <c r="W135" s="684"/>
      <c r="X135" s="685"/>
      <c r="Y135" s="671"/>
      <c r="Z135" s="672"/>
      <c r="AA135" s="673"/>
      <c r="AB135" s="789"/>
      <c r="AC135" s="790"/>
      <c r="AD135" s="791"/>
      <c r="AE135" s="815"/>
      <c r="AF135" s="816"/>
      <c r="AG135" s="817"/>
      <c r="AH135" s="824"/>
      <c r="AI135" s="387"/>
      <c r="AJ135" s="388"/>
      <c r="AK135" s="824"/>
      <c r="AL135" s="387"/>
      <c r="AM135" s="389"/>
      <c r="AN135" s="884"/>
      <c r="AO135" s="282"/>
      <c r="AP135" s="283"/>
      <c r="AQ135" s="159"/>
      <c r="AR135" s="159"/>
      <c r="AS135" s="79"/>
      <c r="AT135" s="77"/>
      <c r="AU135" s="137"/>
      <c r="AV135" s="137"/>
      <c r="AW135" s="148"/>
      <c r="AX135" s="148"/>
      <c r="AY135" s="148"/>
      <c r="AZ135" s="148"/>
      <c r="BA135" s="148"/>
      <c r="BB135" s="148"/>
      <c r="BC135" s="148"/>
      <c r="BD135" s="148"/>
      <c r="BE135" s="148"/>
      <c r="BF135" s="148"/>
    </row>
    <row r="136" spans="2:58" s="89" customFormat="1" ht="13.9" customHeight="1">
      <c r="B136" s="1297"/>
      <c r="C136" s="1298"/>
      <c r="D136" s="723"/>
      <c r="E136" s="724"/>
      <c r="F136" s="738" t="s">
        <v>188</v>
      </c>
      <c r="G136" s="739"/>
      <c r="H136" s="739"/>
      <c r="I136" s="739"/>
      <c r="J136" s="739"/>
      <c r="K136" s="739"/>
      <c r="L136" s="740"/>
      <c r="M136" s="961" t="s">
        <v>36</v>
      </c>
      <c r="N136" s="962"/>
      <c r="O136" s="962"/>
      <c r="P136" s="962"/>
      <c r="Q136" s="962"/>
      <c r="R136" s="962"/>
      <c r="S136" s="962"/>
      <c r="T136" s="962"/>
      <c r="U136" s="962"/>
      <c r="V136" s="962"/>
      <c r="W136" s="962"/>
      <c r="X136" s="963"/>
      <c r="Y136" s="594">
        <v>1</v>
      </c>
      <c r="Z136" s="595"/>
      <c r="AA136" s="596"/>
      <c r="AB136" s="780">
        <v>1</v>
      </c>
      <c r="AC136" s="780"/>
      <c r="AD136" s="781"/>
      <c r="AE136" s="815"/>
      <c r="AF136" s="816"/>
      <c r="AG136" s="817"/>
      <c r="AH136" s="822">
        <v>0.75</v>
      </c>
      <c r="AI136" s="360" t="str">
        <f>IF(AI$6=0,"",AI$6)</f>
        <v>○○建設(株)</v>
      </c>
      <c r="AJ136" s="453" t="s">
        <v>362</v>
      </c>
      <c r="AK136" s="822">
        <v>1</v>
      </c>
      <c r="AL136" s="360" t="str">
        <f>IF(AL$6=0,"",AL$6)</f>
        <v>□□組</v>
      </c>
      <c r="AM136" s="454" t="s">
        <v>5</v>
      </c>
      <c r="AN136" s="1018">
        <f>BD139</f>
        <v>1</v>
      </c>
      <c r="AO136" s="258" t="str">
        <f>IF(AO$6=0,"",AO$6)</f>
        <v>△△建設</v>
      </c>
      <c r="AP136" s="315" t="s">
        <v>397</v>
      </c>
      <c r="AQ136" s="187"/>
      <c r="AR136" s="167"/>
      <c r="AS136" s="79">
        <v>1</v>
      </c>
      <c r="AT136" s="78" t="s">
        <v>38</v>
      </c>
      <c r="AU136" s="137"/>
      <c r="AV136" s="137"/>
      <c r="AW136" s="148"/>
      <c r="AX136" s="148"/>
      <c r="AY136" s="148"/>
      <c r="AZ136" s="148"/>
      <c r="BA136" s="148"/>
      <c r="BB136" s="148"/>
      <c r="BC136" s="148"/>
      <c r="BD136" s="137"/>
      <c r="BE136" s="148"/>
      <c r="BF136" s="148"/>
    </row>
    <row r="137" spans="2:58" s="89" customFormat="1" ht="13.9" customHeight="1">
      <c r="B137" s="1297"/>
      <c r="C137" s="1298"/>
      <c r="D137" s="723"/>
      <c r="E137" s="724"/>
      <c r="F137" s="741"/>
      <c r="G137" s="742"/>
      <c r="H137" s="742"/>
      <c r="I137" s="742"/>
      <c r="J137" s="742"/>
      <c r="K137" s="742"/>
      <c r="L137" s="743"/>
      <c r="M137" s="567"/>
      <c r="N137" s="568"/>
      <c r="O137" s="568"/>
      <c r="P137" s="568"/>
      <c r="Q137" s="568"/>
      <c r="R137" s="568"/>
      <c r="S137" s="568"/>
      <c r="T137" s="568"/>
      <c r="U137" s="568"/>
      <c r="V137" s="568"/>
      <c r="W137" s="568"/>
      <c r="X137" s="569"/>
      <c r="Y137" s="643"/>
      <c r="Z137" s="644"/>
      <c r="AA137" s="714"/>
      <c r="AB137" s="788"/>
      <c r="AC137" s="780"/>
      <c r="AD137" s="781"/>
      <c r="AE137" s="815"/>
      <c r="AF137" s="816"/>
      <c r="AG137" s="817"/>
      <c r="AH137" s="823"/>
      <c r="AI137" s="351" t="str">
        <f>IF(AI$7=0,"",AI$7)</f>
        <v/>
      </c>
      <c r="AJ137" s="455"/>
      <c r="AK137" s="823"/>
      <c r="AL137" s="351" t="str">
        <f>IF(AL$7=0,"",AL$7)</f>
        <v>◇◇工業</v>
      </c>
      <c r="AM137" s="456" t="s">
        <v>363</v>
      </c>
      <c r="AN137" s="883"/>
      <c r="AO137" s="260" t="str">
        <f>IF(AO$7=0,"",AO$7)</f>
        <v/>
      </c>
      <c r="AP137" s="316"/>
      <c r="AQ137" s="187"/>
      <c r="AR137" s="167"/>
      <c r="AS137" s="79">
        <v>0.75</v>
      </c>
      <c r="AT137" s="80" t="s">
        <v>39</v>
      </c>
      <c r="AU137" s="137"/>
      <c r="AV137" s="137"/>
      <c r="AW137" s="148"/>
      <c r="AX137" s="148"/>
      <c r="AY137" s="148"/>
      <c r="AZ137" s="148"/>
      <c r="BA137" s="148"/>
      <c r="BB137" s="148"/>
      <c r="BC137" s="148"/>
      <c r="BD137" s="137"/>
      <c r="BE137" s="148"/>
      <c r="BF137" s="148"/>
    </row>
    <row r="138" spans="2:58" s="89" customFormat="1" ht="13.9" customHeight="1">
      <c r="B138" s="1297"/>
      <c r="C138" s="1298"/>
      <c r="D138" s="723"/>
      <c r="E138" s="724"/>
      <c r="F138" s="741"/>
      <c r="G138" s="742"/>
      <c r="H138" s="742"/>
      <c r="I138" s="742"/>
      <c r="J138" s="742"/>
      <c r="K138" s="742"/>
      <c r="L138" s="743"/>
      <c r="M138" s="564" t="s">
        <v>37</v>
      </c>
      <c r="N138" s="565"/>
      <c r="O138" s="727"/>
      <c r="P138" s="727"/>
      <c r="Q138" s="727"/>
      <c r="R138" s="727"/>
      <c r="S138" s="727"/>
      <c r="T138" s="727"/>
      <c r="U138" s="727"/>
      <c r="V138" s="727"/>
      <c r="W138" s="727"/>
      <c r="X138" s="728"/>
      <c r="Y138" s="773">
        <v>0.75</v>
      </c>
      <c r="Z138" s="774"/>
      <c r="AA138" s="775"/>
      <c r="AB138" s="788"/>
      <c r="AC138" s="780"/>
      <c r="AD138" s="781"/>
      <c r="AE138" s="815"/>
      <c r="AF138" s="816"/>
      <c r="AG138" s="817"/>
      <c r="AH138" s="823"/>
      <c r="AI138" s="351" t="str">
        <f>IF(AI$8=0,"",AI$8)</f>
        <v/>
      </c>
      <c r="AJ138" s="457"/>
      <c r="AK138" s="823"/>
      <c r="AL138" s="351" t="str">
        <f>IF(AL$8=0,"",AL$8)</f>
        <v/>
      </c>
      <c r="AM138" s="458"/>
      <c r="AN138" s="883"/>
      <c r="AO138" s="260" t="str">
        <f>IF(AO$8=0,"",AO$8)</f>
        <v/>
      </c>
      <c r="AP138" s="317"/>
      <c r="AQ138" s="187"/>
      <c r="AR138" s="167"/>
      <c r="AS138" s="79">
        <v>0.5</v>
      </c>
      <c r="AT138" s="80" t="s">
        <v>189</v>
      </c>
      <c r="AU138" s="137"/>
      <c r="AV138" s="137"/>
      <c r="AW138" s="148"/>
      <c r="AX138" s="148"/>
      <c r="AY138" s="148"/>
      <c r="AZ138" s="148"/>
      <c r="BA138" s="148"/>
      <c r="BB138" s="148"/>
      <c r="BC138" s="148"/>
      <c r="BD138" s="137"/>
      <c r="BE138" s="148"/>
      <c r="BF138" s="148"/>
    </row>
    <row r="139" spans="2:58" s="89" customFormat="1" ht="13.9" customHeight="1">
      <c r="B139" s="1297"/>
      <c r="C139" s="1298"/>
      <c r="D139" s="723"/>
      <c r="E139" s="724"/>
      <c r="F139" s="741"/>
      <c r="G139" s="742"/>
      <c r="H139" s="742"/>
      <c r="I139" s="742"/>
      <c r="J139" s="742"/>
      <c r="K139" s="742"/>
      <c r="L139" s="743"/>
      <c r="M139" s="567"/>
      <c r="N139" s="568"/>
      <c r="O139" s="568"/>
      <c r="P139" s="568"/>
      <c r="Q139" s="568"/>
      <c r="R139" s="568"/>
      <c r="S139" s="568"/>
      <c r="T139" s="568"/>
      <c r="U139" s="568"/>
      <c r="V139" s="568"/>
      <c r="W139" s="568"/>
      <c r="X139" s="569"/>
      <c r="Y139" s="643"/>
      <c r="Z139" s="644"/>
      <c r="AA139" s="714"/>
      <c r="AB139" s="788"/>
      <c r="AC139" s="780"/>
      <c r="AD139" s="781"/>
      <c r="AE139" s="815"/>
      <c r="AF139" s="816"/>
      <c r="AG139" s="817"/>
      <c r="AH139" s="823"/>
      <c r="AI139" s="351"/>
      <c r="AJ139" s="363"/>
      <c r="AK139" s="823"/>
      <c r="AL139" s="351"/>
      <c r="AM139" s="364"/>
      <c r="AN139" s="883"/>
      <c r="AO139" s="252"/>
      <c r="AP139" s="318"/>
      <c r="AQ139" s="158"/>
      <c r="AR139" s="158"/>
      <c r="AS139" s="79">
        <v>0.25</v>
      </c>
      <c r="AT139" s="80" t="s">
        <v>190</v>
      </c>
      <c r="AU139" s="137"/>
      <c r="AV139" s="137"/>
      <c r="AW139" s="148"/>
      <c r="AX139" s="148"/>
      <c r="AY139" s="148"/>
      <c r="AZ139" s="148"/>
      <c r="BA139" s="148"/>
      <c r="BB139" s="148"/>
      <c r="BC139" s="148"/>
      <c r="BD139" s="137">
        <f>IF(AO141="","",IF(AO141="3ヵ年度継続",1,IF(AO141="2ヵ年度継続",0.75,IF(AO141="継続していない複数年度",0.5,IF(AO141="単年度",0.25,IF(AO141="なし",0))))))</f>
        <v>1</v>
      </c>
      <c r="BE139" s="148"/>
      <c r="BF139" s="148"/>
    </row>
    <row r="140" spans="2:58" s="89" customFormat="1" ht="13.9" customHeight="1">
      <c r="B140" s="1297"/>
      <c r="C140" s="1298"/>
      <c r="D140" s="723"/>
      <c r="E140" s="724"/>
      <c r="F140" s="741"/>
      <c r="G140" s="742"/>
      <c r="H140" s="742"/>
      <c r="I140" s="742"/>
      <c r="J140" s="742"/>
      <c r="K140" s="742"/>
      <c r="L140" s="743"/>
      <c r="M140" s="564" t="s">
        <v>191</v>
      </c>
      <c r="N140" s="565"/>
      <c r="O140" s="565"/>
      <c r="P140" s="565"/>
      <c r="Q140" s="565"/>
      <c r="R140" s="565"/>
      <c r="S140" s="565"/>
      <c r="T140" s="565"/>
      <c r="U140" s="565"/>
      <c r="V140" s="565"/>
      <c r="W140" s="565"/>
      <c r="X140" s="566"/>
      <c r="Y140" s="773">
        <v>0.5</v>
      </c>
      <c r="Z140" s="774"/>
      <c r="AA140" s="775"/>
      <c r="AB140" s="788"/>
      <c r="AC140" s="780"/>
      <c r="AD140" s="781"/>
      <c r="AE140" s="815"/>
      <c r="AF140" s="816"/>
      <c r="AG140" s="817"/>
      <c r="AH140" s="823"/>
      <c r="AI140" s="367" t="s">
        <v>4</v>
      </c>
      <c r="AJ140" s="368"/>
      <c r="AK140" s="823"/>
      <c r="AL140" s="367" t="s">
        <v>4</v>
      </c>
      <c r="AM140" s="369"/>
      <c r="AN140" s="883"/>
      <c r="AO140" s="264" t="s">
        <v>4</v>
      </c>
      <c r="AP140" s="265"/>
      <c r="AQ140" s="159"/>
      <c r="AR140" s="159"/>
      <c r="AS140" s="79"/>
      <c r="AT140" s="80"/>
      <c r="AU140" s="137"/>
      <c r="AV140" s="137"/>
      <c r="AW140" s="148"/>
      <c r="AX140" s="148"/>
      <c r="AY140" s="148"/>
      <c r="AZ140" s="148"/>
      <c r="BA140" s="148"/>
      <c r="BB140" s="148"/>
      <c r="BC140" s="148"/>
      <c r="BD140" s="148"/>
      <c r="BE140" s="148"/>
      <c r="BF140" s="148"/>
    </row>
    <row r="141" spans="2:58" s="89" customFormat="1" ht="13.9" customHeight="1">
      <c r="B141" s="1297"/>
      <c r="C141" s="1298"/>
      <c r="D141" s="723"/>
      <c r="E141" s="724"/>
      <c r="F141" s="741"/>
      <c r="G141" s="742"/>
      <c r="H141" s="742"/>
      <c r="I141" s="742"/>
      <c r="J141" s="742"/>
      <c r="K141" s="742"/>
      <c r="L141" s="743"/>
      <c r="M141" s="567"/>
      <c r="N141" s="568"/>
      <c r="O141" s="568"/>
      <c r="P141" s="568"/>
      <c r="Q141" s="568"/>
      <c r="R141" s="568"/>
      <c r="S141" s="568"/>
      <c r="T141" s="568"/>
      <c r="U141" s="568"/>
      <c r="V141" s="568"/>
      <c r="W141" s="568"/>
      <c r="X141" s="569"/>
      <c r="Y141" s="643"/>
      <c r="Z141" s="644"/>
      <c r="AA141" s="714"/>
      <c r="AB141" s="788"/>
      <c r="AC141" s="780"/>
      <c r="AD141" s="781"/>
      <c r="AE141" s="815"/>
      <c r="AF141" s="816"/>
      <c r="AG141" s="817"/>
      <c r="AH141" s="823"/>
      <c r="AI141" s="623" t="s">
        <v>39</v>
      </c>
      <c r="AJ141" s="826"/>
      <c r="AK141" s="823"/>
      <c r="AL141" s="623" t="s">
        <v>38</v>
      </c>
      <c r="AM141" s="825"/>
      <c r="AN141" s="883"/>
      <c r="AO141" s="1016" t="s">
        <v>38</v>
      </c>
      <c r="AP141" s="1017"/>
      <c r="AQ141" s="170"/>
      <c r="AR141" s="169"/>
      <c r="AS141" s="79">
        <v>0</v>
      </c>
      <c r="AT141" s="81" t="s">
        <v>16</v>
      </c>
      <c r="AU141" s="137"/>
      <c r="AV141" s="137"/>
      <c r="AW141" s="148"/>
      <c r="AX141" s="148"/>
      <c r="AY141" s="148"/>
      <c r="AZ141" s="148"/>
      <c r="BA141" s="148"/>
      <c r="BB141" s="148"/>
      <c r="BC141" s="148"/>
      <c r="BD141" s="148"/>
      <c r="BE141" s="148"/>
      <c r="BF141" s="148"/>
    </row>
    <row r="142" spans="2:58" s="89" customFormat="1" ht="13.9" customHeight="1">
      <c r="B142" s="1297"/>
      <c r="C142" s="1298"/>
      <c r="D142" s="723"/>
      <c r="E142" s="724"/>
      <c r="F142" s="741"/>
      <c r="G142" s="742"/>
      <c r="H142" s="742"/>
      <c r="I142" s="742"/>
      <c r="J142" s="742"/>
      <c r="K142" s="742"/>
      <c r="L142" s="743"/>
      <c r="M142" s="564" t="s">
        <v>192</v>
      </c>
      <c r="N142" s="565"/>
      <c r="O142" s="565"/>
      <c r="P142" s="565"/>
      <c r="Q142" s="565"/>
      <c r="R142" s="565"/>
      <c r="S142" s="565"/>
      <c r="T142" s="565"/>
      <c r="U142" s="565"/>
      <c r="V142" s="565"/>
      <c r="W142" s="565"/>
      <c r="X142" s="566"/>
      <c r="Y142" s="773">
        <v>0.25</v>
      </c>
      <c r="Z142" s="774"/>
      <c r="AA142" s="775"/>
      <c r="AB142" s="788"/>
      <c r="AC142" s="780"/>
      <c r="AD142" s="781"/>
      <c r="AE142" s="815"/>
      <c r="AF142" s="816"/>
      <c r="AG142" s="817"/>
      <c r="AH142" s="823"/>
      <c r="AI142" s="386"/>
      <c r="AJ142" s="368"/>
      <c r="AK142" s="823"/>
      <c r="AL142" s="386"/>
      <c r="AM142" s="369"/>
      <c r="AN142" s="883"/>
      <c r="AO142" s="319"/>
      <c r="AP142" s="265"/>
      <c r="AQ142" s="159"/>
      <c r="AR142" s="159"/>
      <c r="AS142" s="79"/>
      <c r="AT142" s="77"/>
      <c r="AU142" s="137"/>
      <c r="AV142" s="137"/>
      <c r="AW142" s="148"/>
      <c r="AX142" s="148"/>
      <c r="AY142" s="148"/>
      <c r="AZ142" s="148"/>
      <c r="BA142" s="148"/>
      <c r="BB142" s="148"/>
      <c r="BC142" s="148"/>
      <c r="BD142" s="148"/>
      <c r="BE142" s="148"/>
      <c r="BF142" s="148"/>
    </row>
    <row r="143" spans="2:58" s="89" customFormat="1" ht="13.9" customHeight="1">
      <c r="B143" s="1297"/>
      <c r="C143" s="1298"/>
      <c r="D143" s="723"/>
      <c r="E143" s="724"/>
      <c r="F143" s="741"/>
      <c r="G143" s="742"/>
      <c r="H143" s="742"/>
      <c r="I143" s="742"/>
      <c r="J143" s="742"/>
      <c r="K143" s="742"/>
      <c r="L143" s="743"/>
      <c r="M143" s="567"/>
      <c r="N143" s="568"/>
      <c r="O143" s="568"/>
      <c r="P143" s="568"/>
      <c r="Q143" s="568"/>
      <c r="R143" s="568"/>
      <c r="S143" s="568"/>
      <c r="T143" s="568"/>
      <c r="U143" s="568"/>
      <c r="V143" s="568"/>
      <c r="W143" s="568"/>
      <c r="X143" s="569"/>
      <c r="Y143" s="643"/>
      <c r="Z143" s="644"/>
      <c r="AA143" s="714"/>
      <c r="AB143" s="788"/>
      <c r="AC143" s="780"/>
      <c r="AD143" s="781"/>
      <c r="AE143" s="815"/>
      <c r="AF143" s="816"/>
      <c r="AG143" s="817"/>
      <c r="AH143" s="823"/>
      <c r="AI143" s="386"/>
      <c r="AJ143" s="368"/>
      <c r="AK143" s="823"/>
      <c r="AL143" s="386"/>
      <c r="AM143" s="369"/>
      <c r="AN143" s="883"/>
      <c r="AO143" s="319"/>
      <c r="AP143" s="265"/>
      <c r="AQ143" s="159"/>
      <c r="AR143" s="159"/>
      <c r="AS143" s="79"/>
      <c r="AT143" s="77"/>
      <c r="AU143" s="137"/>
      <c r="AV143" s="137"/>
      <c r="AW143" s="148"/>
      <c r="AX143" s="148"/>
      <c r="AY143" s="148"/>
      <c r="AZ143" s="148"/>
      <c r="BA143" s="148"/>
      <c r="BB143" s="148"/>
      <c r="BC143" s="148"/>
      <c r="BD143" s="148"/>
      <c r="BE143" s="148"/>
      <c r="BF143" s="148"/>
    </row>
    <row r="144" spans="2:58" s="89" customFormat="1" ht="13.9" customHeight="1">
      <c r="B144" s="1297"/>
      <c r="C144" s="1298"/>
      <c r="D144" s="723"/>
      <c r="E144" s="724"/>
      <c r="F144" s="741"/>
      <c r="G144" s="742"/>
      <c r="H144" s="742"/>
      <c r="I144" s="742"/>
      <c r="J144" s="742"/>
      <c r="K144" s="742"/>
      <c r="L144" s="743"/>
      <c r="M144" s="564" t="s">
        <v>7</v>
      </c>
      <c r="N144" s="565"/>
      <c r="O144" s="565"/>
      <c r="P144" s="565"/>
      <c r="Q144" s="565"/>
      <c r="R144" s="565"/>
      <c r="S144" s="565"/>
      <c r="T144" s="565"/>
      <c r="U144" s="565"/>
      <c r="V144" s="565"/>
      <c r="W144" s="565"/>
      <c r="X144" s="566"/>
      <c r="Y144" s="773">
        <v>0</v>
      </c>
      <c r="Z144" s="774"/>
      <c r="AA144" s="775"/>
      <c r="AB144" s="788"/>
      <c r="AC144" s="780"/>
      <c r="AD144" s="781"/>
      <c r="AE144" s="815"/>
      <c r="AF144" s="816"/>
      <c r="AG144" s="817"/>
      <c r="AH144" s="823"/>
      <c r="AI144" s="386"/>
      <c r="AJ144" s="368"/>
      <c r="AK144" s="823"/>
      <c r="AL144" s="386"/>
      <c r="AM144" s="369"/>
      <c r="AN144" s="883"/>
      <c r="AO144" s="319"/>
      <c r="AP144" s="265"/>
      <c r="AQ144" s="159"/>
      <c r="AR144" s="159"/>
      <c r="AS144" s="79"/>
      <c r="AT144" s="77"/>
      <c r="AU144" s="137"/>
      <c r="AV144" s="137"/>
      <c r="AW144" s="148"/>
      <c r="AX144" s="148"/>
      <c r="AY144" s="148"/>
      <c r="AZ144" s="148"/>
      <c r="BA144" s="148"/>
      <c r="BB144" s="148"/>
      <c r="BC144" s="148"/>
      <c r="BD144" s="148"/>
      <c r="BE144" s="148"/>
      <c r="BF144" s="148"/>
    </row>
    <row r="145" spans="2:58" s="89" customFormat="1" ht="13.9" customHeight="1" thickBot="1">
      <c r="B145" s="1297"/>
      <c r="C145" s="1298"/>
      <c r="D145" s="723"/>
      <c r="E145" s="724"/>
      <c r="F145" s="744"/>
      <c r="G145" s="745"/>
      <c r="H145" s="745"/>
      <c r="I145" s="745"/>
      <c r="J145" s="745"/>
      <c r="K145" s="745"/>
      <c r="L145" s="746"/>
      <c r="M145" s="747"/>
      <c r="N145" s="748"/>
      <c r="O145" s="748"/>
      <c r="P145" s="748"/>
      <c r="Q145" s="748"/>
      <c r="R145" s="748"/>
      <c r="S145" s="748"/>
      <c r="T145" s="748"/>
      <c r="U145" s="748"/>
      <c r="V145" s="748"/>
      <c r="W145" s="748"/>
      <c r="X145" s="749"/>
      <c r="Y145" s="645"/>
      <c r="Z145" s="646"/>
      <c r="AA145" s="782"/>
      <c r="AB145" s="789"/>
      <c r="AC145" s="790"/>
      <c r="AD145" s="791"/>
      <c r="AE145" s="815"/>
      <c r="AF145" s="816"/>
      <c r="AG145" s="817"/>
      <c r="AH145" s="824"/>
      <c r="AI145" s="387"/>
      <c r="AJ145" s="388"/>
      <c r="AK145" s="824"/>
      <c r="AL145" s="387"/>
      <c r="AM145" s="389"/>
      <c r="AN145" s="884"/>
      <c r="AO145" s="320"/>
      <c r="AP145" s="321"/>
      <c r="AQ145" s="159"/>
      <c r="AR145" s="159"/>
      <c r="AS145" s="79"/>
      <c r="AT145" s="77"/>
      <c r="AU145" s="137"/>
      <c r="AV145" s="137"/>
      <c r="AW145" s="148"/>
      <c r="AX145" s="148"/>
      <c r="AY145" s="148"/>
      <c r="AZ145" s="148"/>
      <c r="BA145" s="148"/>
      <c r="BB145" s="148"/>
      <c r="BC145" s="148"/>
      <c r="BD145" s="148"/>
      <c r="BE145" s="148"/>
      <c r="BF145" s="148"/>
    </row>
    <row r="146" spans="2:58" s="89" customFormat="1" ht="13.9" customHeight="1">
      <c r="B146" s="1297"/>
      <c r="C146" s="1298"/>
      <c r="D146" s="723"/>
      <c r="E146" s="724"/>
      <c r="F146" s="732" t="s">
        <v>196</v>
      </c>
      <c r="G146" s="732"/>
      <c r="H146" s="732"/>
      <c r="I146" s="732"/>
      <c r="J146" s="732"/>
      <c r="K146" s="732"/>
      <c r="L146" s="733"/>
      <c r="M146" s="752" t="s">
        <v>40</v>
      </c>
      <c r="N146" s="753"/>
      <c r="O146" s="753"/>
      <c r="P146" s="753"/>
      <c r="Q146" s="753"/>
      <c r="R146" s="753"/>
      <c r="S146" s="753"/>
      <c r="T146" s="753"/>
      <c r="U146" s="753"/>
      <c r="V146" s="753"/>
      <c r="W146" s="753"/>
      <c r="X146" s="754"/>
      <c r="Y146" s="594">
        <v>0.5</v>
      </c>
      <c r="Z146" s="595"/>
      <c r="AA146" s="596"/>
      <c r="AB146" s="781">
        <v>2</v>
      </c>
      <c r="AC146" s="1176"/>
      <c r="AD146" s="1177"/>
      <c r="AE146" s="815"/>
      <c r="AF146" s="816"/>
      <c r="AG146" s="817"/>
      <c r="AH146" s="612">
        <v>0.5</v>
      </c>
      <c r="AI146" s="360" t="str">
        <f>IF(AI$6=0,"",AI$6)</f>
        <v>○○建設(株)</v>
      </c>
      <c r="AJ146" s="361" t="s">
        <v>115</v>
      </c>
      <c r="AK146" s="612">
        <v>0.5</v>
      </c>
      <c r="AL146" s="360" t="str">
        <f>IF(AL$6=0,"",AL$6)</f>
        <v>□□組</v>
      </c>
      <c r="AM146" s="362" t="s">
        <v>153</v>
      </c>
      <c r="AN146" s="551">
        <f>AP150</f>
        <v>0.5</v>
      </c>
      <c r="AO146" s="258" t="str">
        <f>IF(AO$6=0,"",AO$6)</f>
        <v>△△建設</v>
      </c>
      <c r="AP146" s="259" t="s">
        <v>115</v>
      </c>
      <c r="AQ146" s="545" t="s">
        <v>409</v>
      </c>
      <c r="AR146" s="167"/>
      <c r="AS146" s="79">
        <v>0.5</v>
      </c>
      <c r="AT146" s="78" t="s">
        <v>115</v>
      </c>
      <c r="AU146" s="135"/>
      <c r="AV146" s="137"/>
      <c r="AW146" s="148"/>
      <c r="AX146" s="135">
        <f>IF(AJ146="","",IF(AJ146="過去5年間に実績あり",0.5,IF(AJ146="なし",0)))</f>
        <v>0.5</v>
      </c>
      <c r="AY146" s="137"/>
      <c r="AZ146" s="148"/>
      <c r="BA146" s="135">
        <f>IF(AM146="","",IF(AM146="過去5年間に実績あり",0.5,IF(AM146="なし",0)))</f>
        <v>0</v>
      </c>
      <c r="BB146" s="137"/>
      <c r="BC146" s="148"/>
      <c r="BD146" s="135">
        <f>IF(AP146="","",IF(AP146="過去5年間に実績あり",0.5,IF(AP146="なし",0)))</f>
        <v>0.5</v>
      </c>
      <c r="BE146" s="137"/>
      <c r="BF146" s="148"/>
    </row>
    <row r="147" spans="2:58" s="89" customFormat="1" ht="13.9" customHeight="1">
      <c r="B147" s="1297"/>
      <c r="C147" s="1298"/>
      <c r="D147" s="723"/>
      <c r="E147" s="724"/>
      <c r="F147" s="734"/>
      <c r="G147" s="734"/>
      <c r="H147" s="734"/>
      <c r="I147" s="734"/>
      <c r="J147" s="734"/>
      <c r="K147" s="734"/>
      <c r="L147" s="735"/>
      <c r="M147" s="755"/>
      <c r="N147" s="756"/>
      <c r="O147" s="756"/>
      <c r="P147" s="756"/>
      <c r="Q147" s="756"/>
      <c r="R147" s="756"/>
      <c r="S147" s="756"/>
      <c r="T147" s="756"/>
      <c r="U147" s="756"/>
      <c r="V147" s="756"/>
      <c r="W147" s="756"/>
      <c r="X147" s="757"/>
      <c r="Y147" s="597"/>
      <c r="Z147" s="598"/>
      <c r="AA147" s="599"/>
      <c r="AB147" s="777" t="s">
        <v>116</v>
      </c>
      <c r="AC147" s="777"/>
      <c r="AD147" s="778"/>
      <c r="AE147" s="815"/>
      <c r="AF147" s="816"/>
      <c r="AG147" s="817"/>
      <c r="AH147" s="613"/>
      <c r="AI147" s="351" t="str">
        <f>IF(AI$7=0,"",AI$7)</f>
        <v/>
      </c>
      <c r="AJ147" s="363"/>
      <c r="AK147" s="613"/>
      <c r="AL147" s="351" t="str">
        <f>IF(AL$7=0,"",AL$7)</f>
        <v>◇◇工業</v>
      </c>
      <c r="AM147" s="364" t="s">
        <v>115</v>
      </c>
      <c r="AN147" s="552"/>
      <c r="AO147" s="260" t="str">
        <f>IF(AO$7=0,"",AO$7)</f>
        <v/>
      </c>
      <c r="AP147" s="261"/>
      <c r="AQ147" s="546"/>
      <c r="AR147" s="167"/>
      <c r="AS147" s="79"/>
      <c r="AT147" s="80"/>
      <c r="AU147" s="135"/>
      <c r="AV147" s="137"/>
      <c r="AW147" s="148"/>
      <c r="AX147" s="135" t="str">
        <f>IF(AJ147="","",IF(AJ147="過去5年間に実績あり",0.5,IF(AJ147="なし",0)))</f>
        <v/>
      </c>
      <c r="AY147" s="137"/>
      <c r="AZ147" s="148"/>
      <c r="BA147" s="135">
        <f>IF(AM147="","",IF(AM147="過去5年間に実績あり",0.5,IF(AM147="なし",0)))</f>
        <v>0.5</v>
      </c>
      <c r="BB147" s="137"/>
      <c r="BC147" s="148"/>
      <c r="BD147" s="135" t="str">
        <f>IF(AP147="","",IF(AP147="過去5年間に実績あり",0.5,IF(AP147="なし",0)))</f>
        <v/>
      </c>
      <c r="BE147" s="137"/>
      <c r="BF147" s="148"/>
    </row>
    <row r="148" spans="2:58" s="89" customFormat="1" ht="13.9" customHeight="1">
      <c r="B148" s="1297"/>
      <c r="C148" s="1298"/>
      <c r="D148" s="723"/>
      <c r="E148" s="724"/>
      <c r="F148" s="734"/>
      <c r="G148" s="734"/>
      <c r="H148" s="734"/>
      <c r="I148" s="734"/>
      <c r="J148" s="734"/>
      <c r="K148" s="734"/>
      <c r="L148" s="735"/>
      <c r="M148" s="758"/>
      <c r="N148" s="759"/>
      <c r="O148" s="759"/>
      <c r="P148" s="759"/>
      <c r="Q148" s="759"/>
      <c r="R148" s="759"/>
      <c r="S148" s="759"/>
      <c r="T148" s="759"/>
      <c r="U148" s="759"/>
      <c r="V148" s="759"/>
      <c r="W148" s="759"/>
      <c r="X148" s="760"/>
      <c r="Y148" s="643"/>
      <c r="Z148" s="644"/>
      <c r="AA148" s="714"/>
      <c r="AB148" s="776"/>
      <c r="AC148" s="777"/>
      <c r="AD148" s="778"/>
      <c r="AE148" s="815"/>
      <c r="AF148" s="816"/>
      <c r="AG148" s="817"/>
      <c r="AH148" s="613"/>
      <c r="AI148" s="351" t="str">
        <f>IF(AI$8=0,"",AI$8)</f>
        <v/>
      </c>
      <c r="AJ148" s="363"/>
      <c r="AK148" s="613"/>
      <c r="AL148" s="351" t="str">
        <f>IF(AL$8=0,"",AL$8)</f>
        <v/>
      </c>
      <c r="AM148" s="364"/>
      <c r="AN148" s="552"/>
      <c r="AO148" s="260" t="str">
        <f>IF(AO$8=0,"",AO$8)</f>
        <v/>
      </c>
      <c r="AP148" s="261"/>
      <c r="AQ148" s="546"/>
      <c r="AR148" s="167"/>
      <c r="AS148" s="79">
        <v>0</v>
      </c>
      <c r="AT148" s="81" t="s">
        <v>17</v>
      </c>
      <c r="AU148" s="135"/>
      <c r="AV148" s="137"/>
      <c r="AW148" s="148"/>
      <c r="AX148" s="135" t="str">
        <f>IF(AJ148="","",IF(AJ148="過去5年間に実績あり",0.5,IF(AJ148="なし",0)))</f>
        <v/>
      </c>
      <c r="AY148" s="137"/>
      <c r="AZ148" s="148"/>
      <c r="BA148" s="135" t="str">
        <f>IF(AM148="","",IF(AM148="過去5年間に実績あり",0.5,IF(AM148="なし",0)))</f>
        <v/>
      </c>
      <c r="BB148" s="137"/>
      <c r="BC148" s="148"/>
      <c r="BD148" s="135" t="str">
        <f>IF(AP148="","",IF(AP148="過去5年間に実績あり",0.5,IF(AP148="なし",0)))</f>
        <v/>
      </c>
      <c r="BE148" s="137"/>
      <c r="BF148" s="148"/>
    </row>
    <row r="149" spans="2:58" s="89" customFormat="1" ht="13.9" customHeight="1">
      <c r="B149" s="1297"/>
      <c r="C149" s="1298"/>
      <c r="D149" s="723"/>
      <c r="E149" s="724"/>
      <c r="F149" s="734"/>
      <c r="G149" s="734"/>
      <c r="H149" s="734"/>
      <c r="I149" s="734"/>
      <c r="J149" s="734"/>
      <c r="K149" s="734"/>
      <c r="L149" s="735"/>
      <c r="M149" s="761" t="s">
        <v>18</v>
      </c>
      <c r="N149" s="762"/>
      <c r="O149" s="762"/>
      <c r="P149" s="762"/>
      <c r="Q149" s="762"/>
      <c r="R149" s="762"/>
      <c r="S149" s="762"/>
      <c r="T149" s="762"/>
      <c r="U149" s="762"/>
      <c r="V149" s="762"/>
      <c r="W149" s="762"/>
      <c r="X149" s="763"/>
      <c r="Y149" s="773">
        <v>0</v>
      </c>
      <c r="Z149" s="774"/>
      <c r="AA149" s="775"/>
      <c r="AB149" s="776"/>
      <c r="AC149" s="777"/>
      <c r="AD149" s="778"/>
      <c r="AE149" s="815"/>
      <c r="AF149" s="816"/>
      <c r="AG149" s="817"/>
      <c r="AH149" s="613"/>
      <c r="AI149" s="351" t="s">
        <v>69</v>
      </c>
      <c r="AJ149" s="365">
        <v>43342</v>
      </c>
      <c r="AK149" s="613"/>
      <c r="AL149" s="351" t="s">
        <v>69</v>
      </c>
      <c r="AM149" s="366">
        <v>42948</v>
      </c>
      <c r="AN149" s="552"/>
      <c r="AO149" s="262" t="s">
        <v>69</v>
      </c>
      <c r="AP149" s="263"/>
      <c r="AQ149" s="546"/>
      <c r="AR149" s="168"/>
      <c r="AS149" s="76"/>
      <c r="AT149" s="77"/>
      <c r="AU149" s="137"/>
      <c r="AV149" s="137"/>
      <c r="AW149" s="148"/>
      <c r="AX149" s="137">
        <f>MAX(AX146:AX148)</f>
        <v>0.5</v>
      </c>
      <c r="AY149" s="137"/>
      <c r="AZ149" s="148"/>
      <c r="BA149" s="137">
        <f>MAX(BA146:BA148)</f>
        <v>0.5</v>
      </c>
      <c r="BB149" s="137"/>
      <c r="BC149" s="148"/>
      <c r="BD149" s="137">
        <f>MAX(BD146:BD148)</f>
        <v>0.5</v>
      </c>
      <c r="BE149" s="137"/>
      <c r="BF149" s="148"/>
    </row>
    <row r="150" spans="2:58" s="89" customFormat="1" ht="20.100000000000001" customHeight="1">
      <c r="B150" s="1297"/>
      <c r="C150" s="1298"/>
      <c r="D150" s="723"/>
      <c r="E150" s="724"/>
      <c r="F150" s="734"/>
      <c r="G150" s="734"/>
      <c r="H150" s="734"/>
      <c r="I150" s="734"/>
      <c r="J150" s="734"/>
      <c r="K150" s="734"/>
      <c r="L150" s="735"/>
      <c r="M150" s="764"/>
      <c r="N150" s="765"/>
      <c r="O150" s="765"/>
      <c r="P150" s="765"/>
      <c r="Q150" s="765"/>
      <c r="R150" s="765"/>
      <c r="S150" s="765"/>
      <c r="T150" s="765"/>
      <c r="U150" s="765"/>
      <c r="V150" s="765"/>
      <c r="W150" s="765"/>
      <c r="X150" s="766"/>
      <c r="Y150" s="597"/>
      <c r="Z150" s="598"/>
      <c r="AA150" s="599"/>
      <c r="AB150" s="776"/>
      <c r="AC150" s="777"/>
      <c r="AD150" s="778"/>
      <c r="AE150" s="815"/>
      <c r="AF150" s="816"/>
      <c r="AG150" s="817"/>
      <c r="AH150" s="613"/>
      <c r="AI150" s="367" t="s">
        <v>4</v>
      </c>
      <c r="AJ150" s="496">
        <f>IF(AI151="","",IF(AI151="過去5年間に実績あり",0.5,IF(AI151="なし",0,"")))</f>
        <v>0.5</v>
      </c>
      <c r="AK150" s="613"/>
      <c r="AL150" s="367" t="s">
        <v>4</v>
      </c>
      <c r="AM150" s="497">
        <f>IF(AL151="","",IF(AL151="過去5年間に実績あり",0.5,IF(AL151="なし",0,"")))</f>
        <v>0.5</v>
      </c>
      <c r="AN150" s="552"/>
      <c r="AO150" s="279" t="s">
        <v>4</v>
      </c>
      <c r="AP150" s="322">
        <f>IF(AO151="","",IF(AO151="過去5年間に実績あり",0.5,IF(AO151="なし",0,"")))</f>
        <v>0.5</v>
      </c>
      <c r="AQ150" s="229"/>
      <c r="AR150" s="171"/>
      <c r="AS150" s="76"/>
      <c r="AT150" s="77"/>
      <c r="AU150" s="137"/>
      <c r="AV150" s="137"/>
      <c r="AW150" s="148"/>
      <c r="AX150" s="148"/>
      <c r="AY150" s="148"/>
      <c r="AZ150" s="148"/>
      <c r="BA150" s="148"/>
      <c r="BB150" s="148"/>
      <c r="BC150" s="148"/>
      <c r="BD150" s="148"/>
      <c r="BE150" s="148"/>
      <c r="BF150" s="148"/>
    </row>
    <row r="151" spans="2:58" s="89" customFormat="1" ht="13.9" customHeight="1">
      <c r="B151" s="1297"/>
      <c r="C151" s="1298"/>
      <c r="D151" s="725"/>
      <c r="E151" s="726"/>
      <c r="F151" s="736"/>
      <c r="G151" s="736"/>
      <c r="H151" s="736"/>
      <c r="I151" s="736"/>
      <c r="J151" s="736"/>
      <c r="K151" s="736"/>
      <c r="L151" s="737"/>
      <c r="M151" s="767"/>
      <c r="N151" s="768"/>
      <c r="O151" s="768"/>
      <c r="P151" s="768"/>
      <c r="Q151" s="768"/>
      <c r="R151" s="768"/>
      <c r="S151" s="768"/>
      <c r="T151" s="768"/>
      <c r="U151" s="768"/>
      <c r="V151" s="768"/>
      <c r="W151" s="768"/>
      <c r="X151" s="769"/>
      <c r="Y151" s="645"/>
      <c r="Z151" s="646"/>
      <c r="AA151" s="782"/>
      <c r="AB151" s="776"/>
      <c r="AC151" s="777"/>
      <c r="AD151" s="778"/>
      <c r="AE151" s="815"/>
      <c r="AF151" s="816"/>
      <c r="AG151" s="817"/>
      <c r="AH151" s="614"/>
      <c r="AI151" s="562" t="str">
        <f>IF(AX149="","",IF(AX149=0.5,"過去5年間に実績あり",IF(AX149=0,"なし")))</f>
        <v>過去5年間に実績あり</v>
      </c>
      <c r="AJ151" s="611"/>
      <c r="AK151" s="614"/>
      <c r="AL151" s="562" t="str">
        <f>IF(BA149="","",IF(BA149=0.5,"過去5年間に実績あり",IF(BA149=0,"なし")))</f>
        <v>過去5年間に実績あり</v>
      </c>
      <c r="AM151" s="563"/>
      <c r="AN151" s="553"/>
      <c r="AO151" s="547" t="str">
        <f>IF(BD149="","",IF(BD149=0.5,"過去5年間に実績あり",IF(BD149=0,"なし")))</f>
        <v>過去5年間に実績あり</v>
      </c>
      <c r="AP151" s="548"/>
      <c r="AQ151" s="229"/>
      <c r="AR151" s="169"/>
      <c r="AS151" s="76"/>
      <c r="AT151" s="77"/>
      <c r="AU151" s="137"/>
      <c r="AV151" s="137"/>
      <c r="AW151" s="148"/>
      <c r="AX151" s="148"/>
      <c r="AY151" s="148"/>
      <c r="AZ151" s="148"/>
      <c r="BA151" s="148"/>
      <c r="BB151" s="148"/>
      <c r="BC151" s="148"/>
      <c r="BD151" s="148"/>
      <c r="BE151" s="148"/>
      <c r="BF151" s="148"/>
    </row>
    <row r="152" spans="2:58" s="89" customFormat="1" ht="14.1" customHeight="1">
      <c r="B152" s="1297"/>
      <c r="C152" s="1298"/>
      <c r="D152" s="721" t="s">
        <v>354</v>
      </c>
      <c r="E152" s="722"/>
      <c r="F152" s="1231" t="s">
        <v>400</v>
      </c>
      <c r="G152" s="1232"/>
      <c r="H152" s="1232"/>
      <c r="I152" s="1232"/>
      <c r="J152" s="1232"/>
      <c r="K152" s="1232"/>
      <c r="L152" s="1233"/>
      <c r="M152" s="1246" t="str">
        <f>"過去5年間に工事箇所と同じ市町村及び隣接市町村管内の実績："&amp;T2</f>
        <v>過去5年間に工事箇所と同じ市町村及び隣接市町村管内の実績：沼田町</v>
      </c>
      <c r="N152" s="1247"/>
      <c r="O152" s="1247"/>
      <c r="P152" s="1247"/>
      <c r="Q152" s="1247"/>
      <c r="R152" s="1247"/>
      <c r="S152" s="1247"/>
      <c r="T152" s="1247"/>
      <c r="U152" s="1247"/>
      <c r="V152" s="1247"/>
      <c r="W152" s="1247"/>
      <c r="X152" s="1248"/>
      <c r="Y152" s="783">
        <v>0.5</v>
      </c>
      <c r="Z152" s="784"/>
      <c r="AA152" s="785"/>
      <c r="AB152" s="776"/>
      <c r="AC152" s="777"/>
      <c r="AD152" s="778"/>
      <c r="AE152" s="815"/>
      <c r="AF152" s="816"/>
      <c r="AG152" s="817"/>
      <c r="AH152" s="612">
        <v>0.5</v>
      </c>
      <c r="AI152" s="360" t="str">
        <f>IF(AI$6=0,"",AI$6)</f>
        <v>○○建設(株)</v>
      </c>
      <c r="AJ152" s="380" t="s">
        <v>364</v>
      </c>
      <c r="AK152" s="612">
        <v>0.25</v>
      </c>
      <c r="AL152" s="360" t="str">
        <f>IF(AL$6=0,"",AL$6)</f>
        <v>□□組</v>
      </c>
      <c r="AM152" s="381" t="s">
        <v>153</v>
      </c>
      <c r="AN152" s="551">
        <f>AP156</f>
        <v>0.25</v>
      </c>
      <c r="AO152" s="258" t="str">
        <f>IF(AO$6=0,"",AO$6)</f>
        <v>△△建設</v>
      </c>
      <c r="AP152" s="323"/>
      <c r="AQ152" s="1267">
        <f>IF(SUM(AN146:AN181)&gt;=2,2,SUM(AN146:AN181))</f>
        <v>1.5</v>
      </c>
      <c r="AR152" s="158"/>
      <c r="AS152" s="79">
        <v>0.5</v>
      </c>
      <c r="AT152" s="78" t="s">
        <v>117</v>
      </c>
      <c r="AU152" s="137"/>
      <c r="AV152" s="137"/>
      <c r="AW152" s="148"/>
      <c r="AX152" s="148"/>
      <c r="AY152" s="148"/>
      <c r="AZ152" s="148"/>
      <c r="BA152" s="148"/>
      <c r="BB152" s="148"/>
      <c r="BC152" s="148"/>
      <c r="BD152" s="148"/>
      <c r="BE152" s="148"/>
      <c r="BF152" s="148"/>
    </row>
    <row r="153" spans="2:58" s="89" customFormat="1" ht="24" customHeight="1">
      <c r="B153" s="1297"/>
      <c r="C153" s="1298"/>
      <c r="D153" s="723"/>
      <c r="E153" s="724"/>
      <c r="F153" s="1234"/>
      <c r="G153" s="1235"/>
      <c r="H153" s="1235"/>
      <c r="I153" s="1235"/>
      <c r="J153" s="1235"/>
      <c r="K153" s="1235"/>
      <c r="L153" s="1236"/>
      <c r="M153" s="1249"/>
      <c r="N153" s="1250"/>
      <c r="O153" s="1250"/>
      <c r="P153" s="1250"/>
      <c r="Q153" s="1250"/>
      <c r="R153" s="1250"/>
      <c r="S153" s="1250"/>
      <c r="T153" s="1250"/>
      <c r="U153" s="1250"/>
      <c r="V153" s="1250"/>
      <c r="W153" s="1250"/>
      <c r="X153" s="1251"/>
      <c r="Y153" s="668"/>
      <c r="Z153" s="669"/>
      <c r="AA153" s="670"/>
      <c r="AB153" s="776"/>
      <c r="AC153" s="777"/>
      <c r="AD153" s="778"/>
      <c r="AE153" s="815"/>
      <c r="AF153" s="816"/>
      <c r="AG153" s="817"/>
      <c r="AH153" s="613"/>
      <c r="AI153" s="351" t="str">
        <f>IF(AI$7=0,"",AI$7)</f>
        <v/>
      </c>
      <c r="AJ153" s="382"/>
      <c r="AK153" s="613"/>
      <c r="AL153" s="351" t="str">
        <f>IF(AL$7=0,"",AL$7)</f>
        <v>◇◇工業</v>
      </c>
      <c r="AM153" s="383" t="s">
        <v>365</v>
      </c>
      <c r="AN153" s="552"/>
      <c r="AO153" s="260" t="str">
        <f>IF(AO$7=0,"",AO$7)</f>
        <v/>
      </c>
      <c r="AP153" s="275"/>
      <c r="AQ153" s="1267"/>
      <c r="AR153" s="158"/>
      <c r="AS153" s="79">
        <v>0.25</v>
      </c>
      <c r="AT153" s="80" t="s">
        <v>118</v>
      </c>
      <c r="AU153" s="137"/>
      <c r="AV153" s="137"/>
      <c r="AW153" s="148"/>
      <c r="AX153" s="148"/>
      <c r="AY153" s="148"/>
      <c r="AZ153" s="148"/>
      <c r="BA153" s="148"/>
      <c r="BB153" s="148"/>
      <c r="BC153" s="148"/>
      <c r="BD153" s="148"/>
      <c r="BE153" s="148"/>
      <c r="BF153" s="148"/>
    </row>
    <row r="154" spans="2:58" s="89" customFormat="1" ht="13.9" customHeight="1">
      <c r="B154" s="1297"/>
      <c r="C154" s="1298"/>
      <c r="D154" s="723"/>
      <c r="E154" s="724"/>
      <c r="F154" s="504"/>
      <c r="G154" s="666" t="str">
        <f>S198</f>
        <v>沼田町</v>
      </c>
      <c r="H154" s="666"/>
      <c r="I154" s="666"/>
      <c r="J154" s="666">
        <f>S202</f>
        <v>0</v>
      </c>
      <c r="K154" s="666"/>
      <c r="L154" s="667"/>
      <c r="M154" s="1253" t="s">
        <v>41</v>
      </c>
      <c r="N154" s="1254"/>
      <c r="O154" s="1254"/>
      <c r="P154" s="1254"/>
      <c r="Q154" s="1254"/>
      <c r="R154" s="1254"/>
      <c r="S154" s="1254"/>
      <c r="T154" s="1254"/>
      <c r="U154" s="1254"/>
      <c r="V154" s="1254"/>
      <c r="W154" s="1254"/>
      <c r="X154" s="1255"/>
      <c r="Y154" s="668">
        <v>0.25</v>
      </c>
      <c r="Z154" s="669"/>
      <c r="AA154" s="670"/>
      <c r="AB154" s="776"/>
      <c r="AC154" s="777"/>
      <c r="AD154" s="778"/>
      <c r="AE154" s="815"/>
      <c r="AF154" s="816"/>
      <c r="AG154" s="817"/>
      <c r="AH154" s="613"/>
      <c r="AI154" s="351" t="str">
        <f>IF(AI$8=0,"",AI$8)</f>
        <v/>
      </c>
      <c r="AJ154" s="384"/>
      <c r="AK154" s="613"/>
      <c r="AL154" s="351" t="str">
        <f>IF(AL$8=0,"",AL$8)</f>
        <v/>
      </c>
      <c r="AM154" s="385"/>
      <c r="AN154" s="552"/>
      <c r="AO154" s="260" t="str">
        <f>IF(AO$8=0,"",AO$8)</f>
        <v/>
      </c>
      <c r="AP154" s="276"/>
      <c r="AQ154" s="1267"/>
      <c r="AR154" s="158"/>
      <c r="AS154" s="79"/>
      <c r="AT154" s="80"/>
      <c r="AU154" s="137"/>
      <c r="AV154" s="137"/>
      <c r="AW154" s="148"/>
      <c r="AX154" s="148"/>
      <c r="AY154" s="148"/>
      <c r="AZ154" s="148"/>
      <c r="BA154" s="148"/>
      <c r="BB154" s="148"/>
      <c r="BC154" s="148"/>
      <c r="BD154" s="148"/>
      <c r="BE154" s="148"/>
      <c r="BF154" s="148"/>
    </row>
    <row r="155" spans="2:58" s="89" customFormat="1" ht="21" customHeight="1">
      <c r="B155" s="1297"/>
      <c r="C155" s="1298"/>
      <c r="D155" s="723"/>
      <c r="E155" s="724"/>
      <c r="F155" s="504"/>
      <c r="G155" s="666" t="str">
        <f>S199</f>
        <v>秩父別町</v>
      </c>
      <c r="H155" s="666"/>
      <c r="I155" s="666"/>
      <c r="J155" s="666">
        <f>S203</f>
        <v>0</v>
      </c>
      <c r="K155" s="666"/>
      <c r="L155" s="667"/>
      <c r="M155" s="1249"/>
      <c r="N155" s="1250"/>
      <c r="O155" s="1250"/>
      <c r="P155" s="1250"/>
      <c r="Q155" s="1250"/>
      <c r="R155" s="1250"/>
      <c r="S155" s="1250"/>
      <c r="T155" s="1250"/>
      <c r="U155" s="1250"/>
      <c r="V155" s="1250"/>
      <c r="W155" s="1250"/>
      <c r="X155" s="1251"/>
      <c r="Y155" s="668"/>
      <c r="Z155" s="669"/>
      <c r="AA155" s="670"/>
      <c r="AB155" s="776"/>
      <c r="AC155" s="777"/>
      <c r="AD155" s="778"/>
      <c r="AE155" s="815"/>
      <c r="AF155" s="816"/>
      <c r="AG155" s="817"/>
      <c r="AH155" s="613"/>
      <c r="AI155" s="351"/>
      <c r="AJ155" s="363"/>
      <c r="AK155" s="613"/>
      <c r="AL155" s="351"/>
      <c r="AM155" s="364"/>
      <c r="AN155" s="552"/>
      <c r="AO155" s="252"/>
      <c r="AP155" s="278"/>
      <c r="AQ155" s="1267"/>
      <c r="AR155" s="158"/>
      <c r="AS155" s="79">
        <v>0</v>
      </c>
      <c r="AT155" s="81" t="s">
        <v>13</v>
      </c>
      <c r="AU155" s="137"/>
      <c r="AV155" s="137"/>
      <c r="AW155" s="148"/>
      <c r="AX155" s="148"/>
      <c r="AY155" s="148"/>
      <c r="AZ155" s="148"/>
      <c r="BA155" s="148"/>
      <c r="BB155" s="148"/>
      <c r="BC155" s="148"/>
      <c r="BD155" s="148"/>
      <c r="BE155" s="148"/>
      <c r="BF155" s="148"/>
    </row>
    <row r="156" spans="2:58" s="89" customFormat="1" ht="12.75" customHeight="1">
      <c r="B156" s="1297"/>
      <c r="C156" s="1298"/>
      <c r="D156" s="723"/>
      <c r="E156" s="724"/>
      <c r="F156" s="504"/>
      <c r="G156" s="666" t="str">
        <f>S200</f>
        <v>深川市</v>
      </c>
      <c r="H156" s="666"/>
      <c r="I156" s="666"/>
      <c r="J156" s="666">
        <f>S204</f>
        <v>0</v>
      </c>
      <c r="K156" s="666"/>
      <c r="L156" s="667"/>
      <c r="M156" s="929" t="s">
        <v>20</v>
      </c>
      <c r="N156" s="930"/>
      <c r="O156" s="930"/>
      <c r="P156" s="930"/>
      <c r="Q156" s="930"/>
      <c r="R156" s="930"/>
      <c r="S156" s="930"/>
      <c r="T156" s="930"/>
      <c r="U156" s="930"/>
      <c r="V156" s="930"/>
      <c r="W156" s="930"/>
      <c r="X156" s="931"/>
      <c r="Y156" s="668">
        <v>0</v>
      </c>
      <c r="Z156" s="669"/>
      <c r="AA156" s="670"/>
      <c r="AB156" s="776"/>
      <c r="AC156" s="777"/>
      <c r="AD156" s="778"/>
      <c r="AE156" s="815"/>
      <c r="AF156" s="816"/>
      <c r="AG156" s="817"/>
      <c r="AH156" s="613"/>
      <c r="AI156" s="367" t="s">
        <v>4</v>
      </c>
      <c r="AJ156" s="496">
        <f>IF(AI157="","",IF(AI157="同じ市町村及び隣接市町村管内",0.5,IF(AI157="同じ総合振興局管内",0.25,IF(AI157="なし",0,""))))</f>
        <v>0.5</v>
      </c>
      <c r="AK156" s="613"/>
      <c r="AL156" s="367" t="s">
        <v>4</v>
      </c>
      <c r="AM156" s="497">
        <f>IF(AL157="","",IF(AL157="同じ市町村及び隣接市町村管内",0.5,IF(AL157="同じ総合振興局管内",0.25,IF(AL157="なし",0,""))))</f>
        <v>0.25</v>
      </c>
      <c r="AN156" s="552"/>
      <c r="AO156" s="279" t="s">
        <v>4</v>
      </c>
      <c r="AP156" s="322">
        <f>IF(AO157="","",IF(AO157="同じ市町村及び隣接市町村管内",0.5,IF(AO157="同じ総合振興局管内",0.25,IF(AO157="なし",0,""))))</f>
        <v>0.25</v>
      </c>
      <c r="AQ156" s="1267"/>
      <c r="AR156" s="171"/>
      <c r="AS156" s="76"/>
      <c r="AT156" s="77"/>
      <c r="AU156" s="137"/>
      <c r="AV156" s="137"/>
      <c r="AW156" s="148"/>
      <c r="AX156" s="148"/>
      <c r="AY156" s="148"/>
      <c r="AZ156" s="148"/>
      <c r="BA156" s="148"/>
      <c r="BB156" s="148"/>
      <c r="BC156" s="148"/>
      <c r="BD156" s="148"/>
      <c r="BE156" s="148"/>
      <c r="BF156" s="148"/>
    </row>
    <row r="157" spans="2:58" s="89" customFormat="1" ht="13.9" customHeight="1">
      <c r="B157" s="1297"/>
      <c r="C157" s="1298"/>
      <c r="D157" s="725"/>
      <c r="E157" s="726"/>
      <c r="F157" s="505"/>
      <c r="G157" s="1259" t="str">
        <f>S201</f>
        <v>北竜町</v>
      </c>
      <c r="H157" s="1259"/>
      <c r="I157" s="1259"/>
      <c r="J157" s="506"/>
      <c r="K157" s="506"/>
      <c r="L157" s="507"/>
      <c r="M157" s="1260"/>
      <c r="N157" s="1261"/>
      <c r="O157" s="1261"/>
      <c r="P157" s="1261"/>
      <c r="Q157" s="1261"/>
      <c r="R157" s="1261"/>
      <c r="S157" s="1261"/>
      <c r="T157" s="1261"/>
      <c r="U157" s="1261"/>
      <c r="V157" s="1261"/>
      <c r="W157" s="1261"/>
      <c r="X157" s="1262"/>
      <c r="Y157" s="671"/>
      <c r="Z157" s="672"/>
      <c r="AA157" s="673"/>
      <c r="AB157" s="776"/>
      <c r="AC157" s="777"/>
      <c r="AD157" s="778"/>
      <c r="AE157" s="815"/>
      <c r="AF157" s="816"/>
      <c r="AG157" s="817"/>
      <c r="AH157" s="614"/>
      <c r="AI157" s="618" t="s">
        <v>117</v>
      </c>
      <c r="AJ157" s="619"/>
      <c r="AK157" s="614"/>
      <c r="AL157" s="618" t="s">
        <v>118</v>
      </c>
      <c r="AM157" s="620"/>
      <c r="AN157" s="553"/>
      <c r="AO157" s="1085" t="s">
        <v>118</v>
      </c>
      <c r="AP157" s="1086"/>
      <c r="AQ157" s="1267"/>
      <c r="AR157" s="170"/>
      <c r="AS157" s="76"/>
      <c r="AT157" s="77"/>
      <c r="AU157" s="137"/>
      <c r="AV157" s="137"/>
      <c r="AW157" s="148"/>
      <c r="AX157" s="148"/>
      <c r="AY157" s="148"/>
      <c r="AZ157" s="148"/>
      <c r="BA157" s="148"/>
      <c r="BB157" s="148"/>
      <c r="BC157" s="148"/>
      <c r="BD157" s="148"/>
      <c r="BE157" s="148"/>
      <c r="BF157" s="148"/>
    </row>
    <row r="158" spans="2:58" s="89" customFormat="1" ht="13.9" customHeight="1">
      <c r="B158" s="1297"/>
      <c r="C158" s="1298"/>
      <c r="D158" s="1301" t="s">
        <v>355</v>
      </c>
      <c r="E158" s="1302"/>
      <c r="F158" s="917" t="s">
        <v>349</v>
      </c>
      <c r="G158" s="732"/>
      <c r="H158" s="732"/>
      <c r="I158" s="732"/>
      <c r="J158" s="732"/>
      <c r="K158" s="732"/>
      <c r="L158" s="733"/>
      <c r="M158" s="752" t="s">
        <v>350</v>
      </c>
      <c r="N158" s="753"/>
      <c r="O158" s="753"/>
      <c r="P158" s="753"/>
      <c r="Q158" s="753"/>
      <c r="R158" s="753"/>
      <c r="S158" s="753"/>
      <c r="T158" s="753"/>
      <c r="U158" s="753"/>
      <c r="V158" s="753"/>
      <c r="W158" s="753"/>
      <c r="X158" s="754"/>
      <c r="Y158" s="594">
        <v>0.5</v>
      </c>
      <c r="Z158" s="595"/>
      <c r="AA158" s="595"/>
      <c r="AB158" s="777"/>
      <c r="AC158" s="777"/>
      <c r="AD158" s="778"/>
      <c r="AE158" s="815"/>
      <c r="AF158" s="816"/>
      <c r="AG158" s="817"/>
      <c r="AH158" s="612">
        <v>0.5</v>
      </c>
      <c r="AI158" s="360" t="str">
        <f>IF(AI$6=0,"",AI$6)</f>
        <v>○○建設(株)</v>
      </c>
      <c r="AJ158" s="459" t="s">
        <v>352</v>
      </c>
      <c r="AK158" s="612">
        <v>0.5</v>
      </c>
      <c r="AL158" s="360" t="str">
        <f>IF(AL$6=0,"",AL$6)</f>
        <v>□□組</v>
      </c>
      <c r="AM158" s="460" t="s">
        <v>352</v>
      </c>
      <c r="AN158" s="551">
        <f>BD161</f>
        <v>0</v>
      </c>
      <c r="AO158" s="258" t="str">
        <f>IF(AO$6=0,"",AO$6)</f>
        <v>△△建設</v>
      </c>
      <c r="AP158" s="308" t="s">
        <v>351</v>
      </c>
      <c r="AQ158" s="1267"/>
      <c r="AR158" s="170"/>
      <c r="AS158" s="179">
        <v>0.5</v>
      </c>
      <c r="AT158" s="153" t="s">
        <v>352</v>
      </c>
      <c r="AU158" s="137"/>
      <c r="AV158" s="137"/>
      <c r="AW158" s="148"/>
      <c r="AX158" s="148"/>
      <c r="AY158" s="148"/>
      <c r="AZ158" s="148"/>
      <c r="BA158" s="148"/>
      <c r="BB158" s="148"/>
      <c r="BC158" s="148"/>
      <c r="BD158" s="135">
        <f>IF(AP158="","",IF(AP158="該当する企業",0.5,IF(AP158="該当なし",0)))</f>
        <v>0</v>
      </c>
      <c r="BE158" s="148"/>
      <c r="BF158" s="148"/>
    </row>
    <row r="159" spans="2:58" s="89" customFormat="1" ht="13.9" customHeight="1">
      <c r="B159" s="1297"/>
      <c r="C159" s="1298"/>
      <c r="D159" s="1301"/>
      <c r="E159" s="1302"/>
      <c r="F159" s="918"/>
      <c r="G159" s="734"/>
      <c r="H159" s="734"/>
      <c r="I159" s="734"/>
      <c r="J159" s="734"/>
      <c r="K159" s="734"/>
      <c r="L159" s="735"/>
      <c r="M159" s="755"/>
      <c r="N159" s="756"/>
      <c r="O159" s="756"/>
      <c r="P159" s="756"/>
      <c r="Q159" s="756"/>
      <c r="R159" s="756"/>
      <c r="S159" s="756"/>
      <c r="T159" s="756"/>
      <c r="U159" s="756"/>
      <c r="V159" s="756"/>
      <c r="W159" s="756"/>
      <c r="X159" s="757"/>
      <c r="Y159" s="597"/>
      <c r="Z159" s="598"/>
      <c r="AA159" s="598"/>
      <c r="AB159" s="777"/>
      <c r="AC159" s="777"/>
      <c r="AD159" s="778"/>
      <c r="AE159" s="815"/>
      <c r="AF159" s="816"/>
      <c r="AG159" s="817"/>
      <c r="AH159" s="613"/>
      <c r="AI159" s="351" t="str">
        <f>IF(AI$7=0,"",AI$7)</f>
        <v/>
      </c>
      <c r="AJ159" s="434"/>
      <c r="AK159" s="613"/>
      <c r="AL159" s="351" t="str">
        <f>IF(AL$7=0,"",AL$7)</f>
        <v>◇◇工業</v>
      </c>
      <c r="AM159" s="435" t="s">
        <v>353</v>
      </c>
      <c r="AN159" s="552"/>
      <c r="AO159" s="260" t="str">
        <f>IF(AO$7=0,"",AO$7)</f>
        <v/>
      </c>
      <c r="AP159" s="293"/>
      <c r="AQ159" s="1267"/>
      <c r="AR159" s="170"/>
      <c r="AS159" s="179"/>
      <c r="AT159" s="80"/>
      <c r="AU159" s="137"/>
      <c r="AV159" s="137"/>
      <c r="AW159" s="148"/>
      <c r="AX159" s="148"/>
      <c r="AY159" s="148"/>
      <c r="AZ159" s="148"/>
      <c r="BA159" s="148"/>
      <c r="BB159" s="148"/>
      <c r="BC159" s="148"/>
      <c r="BD159" s="135" t="str">
        <f t="shared" ref="BD159:BD160" si="12">IF(AP159="","",IF(AP159="該当する企業",0.5,IF(AP159="該当なし",0)))</f>
        <v/>
      </c>
      <c r="BE159" s="148"/>
      <c r="BF159" s="148"/>
    </row>
    <row r="160" spans="2:58" s="89" customFormat="1" ht="13.9" customHeight="1">
      <c r="B160" s="1297"/>
      <c r="C160" s="1298"/>
      <c r="D160" s="1301"/>
      <c r="E160" s="1302"/>
      <c r="F160" s="918"/>
      <c r="G160" s="734"/>
      <c r="H160" s="734"/>
      <c r="I160" s="734"/>
      <c r="J160" s="734"/>
      <c r="K160" s="734"/>
      <c r="L160" s="735"/>
      <c r="M160" s="758"/>
      <c r="N160" s="759"/>
      <c r="O160" s="759"/>
      <c r="P160" s="759"/>
      <c r="Q160" s="759"/>
      <c r="R160" s="759"/>
      <c r="S160" s="759"/>
      <c r="T160" s="759"/>
      <c r="U160" s="759"/>
      <c r="V160" s="759"/>
      <c r="W160" s="759"/>
      <c r="X160" s="760"/>
      <c r="Y160" s="643"/>
      <c r="Z160" s="644"/>
      <c r="AA160" s="644"/>
      <c r="AB160" s="777"/>
      <c r="AC160" s="777"/>
      <c r="AD160" s="778"/>
      <c r="AE160" s="815"/>
      <c r="AF160" s="816"/>
      <c r="AG160" s="817"/>
      <c r="AH160" s="613"/>
      <c r="AI160" s="351" t="str">
        <f>IF(AI$8=0,"",AI$8)</f>
        <v/>
      </c>
      <c r="AJ160" s="434"/>
      <c r="AK160" s="613"/>
      <c r="AL160" s="351" t="str">
        <f>IF(AL$8=0,"",AL$8)</f>
        <v/>
      </c>
      <c r="AM160" s="435"/>
      <c r="AN160" s="552"/>
      <c r="AO160" s="260" t="str">
        <f>IF(AO$8=0,"",AO$8)</f>
        <v/>
      </c>
      <c r="AP160" s="293"/>
      <c r="AQ160" s="1267"/>
      <c r="AR160" s="170"/>
      <c r="AS160" s="179">
        <v>0</v>
      </c>
      <c r="AT160" s="156" t="s">
        <v>353</v>
      </c>
      <c r="AU160" s="137"/>
      <c r="AV160" s="137"/>
      <c r="AW160" s="148"/>
      <c r="AX160" s="148"/>
      <c r="AY160" s="148"/>
      <c r="AZ160" s="148"/>
      <c r="BA160" s="148"/>
      <c r="BB160" s="148"/>
      <c r="BC160" s="148"/>
      <c r="BD160" s="135" t="str">
        <f t="shared" si="12"/>
        <v/>
      </c>
      <c r="BE160" s="148"/>
      <c r="BF160" s="148"/>
    </row>
    <row r="161" spans="2:58" s="89" customFormat="1" ht="13.9" customHeight="1">
      <c r="B161" s="1297"/>
      <c r="C161" s="1298"/>
      <c r="D161" s="1301"/>
      <c r="E161" s="1302"/>
      <c r="F161" s="918"/>
      <c r="G161" s="734"/>
      <c r="H161" s="734"/>
      <c r="I161" s="734"/>
      <c r="J161" s="734"/>
      <c r="K161" s="734"/>
      <c r="L161" s="735"/>
      <c r="M161" s="755" t="s">
        <v>351</v>
      </c>
      <c r="N161" s="756"/>
      <c r="O161" s="756"/>
      <c r="P161" s="756"/>
      <c r="Q161" s="756"/>
      <c r="R161" s="756"/>
      <c r="S161" s="756"/>
      <c r="T161" s="756"/>
      <c r="U161" s="756"/>
      <c r="V161" s="756"/>
      <c r="W161" s="756"/>
      <c r="X161" s="757"/>
      <c r="Y161" s="597">
        <v>0</v>
      </c>
      <c r="Z161" s="598"/>
      <c r="AA161" s="598"/>
      <c r="AB161" s="777"/>
      <c r="AC161" s="777"/>
      <c r="AD161" s="778"/>
      <c r="AE161" s="815"/>
      <c r="AF161" s="816"/>
      <c r="AG161" s="817"/>
      <c r="AH161" s="613"/>
      <c r="AI161" s="461"/>
      <c r="AJ161" s="462"/>
      <c r="AK161" s="613"/>
      <c r="AL161" s="461"/>
      <c r="AM161" s="463"/>
      <c r="AN161" s="552"/>
      <c r="AO161" s="324"/>
      <c r="AP161" s="325"/>
      <c r="AQ161" s="1267"/>
      <c r="AR161" s="170"/>
      <c r="AS161" s="76"/>
      <c r="AT161" s="77"/>
      <c r="AU161" s="137"/>
      <c r="AV161" s="137"/>
      <c r="AW161" s="148"/>
      <c r="AX161" s="148"/>
      <c r="AY161" s="148"/>
      <c r="AZ161" s="148"/>
      <c r="BA161" s="148"/>
      <c r="BB161" s="148"/>
      <c r="BC161" s="148"/>
      <c r="BD161" s="137">
        <f>MAX(BD158:BD160)</f>
        <v>0</v>
      </c>
      <c r="BE161" s="148"/>
      <c r="BF161" s="148"/>
    </row>
    <row r="162" spans="2:58" s="89" customFormat="1" ht="13.9" customHeight="1">
      <c r="B162" s="1297"/>
      <c r="C162" s="1298"/>
      <c r="D162" s="1301"/>
      <c r="E162" s="1302"/>
      <c r="F162" s="918"/>
      <c r="G162" s="734"/>
      <c r="H162" s="734"/>
      <c r="I162" s="734"/>
      <c r="J162" s="734"/>
      <c r="K162" s="734"/>
      <c r="L162" s="735"/>
      <c r="M162" s="755"/>
      <c r="N162" s="756"/>
      <c r="O162" s="756"/>
      <c r="P162" s="756"/>
      <c r="Q162" s="756"/>
      <c r="R162" s="756"/>
      <c r="S162" s="756"/>
      <c r="T162" s="756"/>
      <c r="U162" s="756"/>
      <c r="V162" s="756"/>
      <c r="W162" s="756"/>
      <c r="X162" s="757"/>
      <c r="Y162" s="597"/>
      <c r="Z162" s="598"/>
      <c r="AA162" s="598"/>
      <c r="AB162" s="777"/>
      <c r="AC162" s="777"/>
      <c r="AD162" s="778"/>
      <c r="AE162" s="815"/>
      <c r="AF162" s="816"/>
      <c r="AG162" s="817"/>
      <c r="AH162" s="613"/>
      <c r="AI162" s="461"/>
      <c r="AJ162" s="462"/>
      <c r="AK162" s="613"/>
      <c r="AL162" s="461"/>
      <c r="AM162" s="463"/>
      <c r="AN162" s="552"/>
      <c r="AO162" s="324"/>
      <c r="AP162" s="325"/>
      <c r="AQ162" s="1267"/>
      <c r="AR162" s="170"/>
      <c r="AS162" s="76"/>
      <c r="AT162" s="77"/>
      <c r="AU162" s="137"/>
      <c r="AV162" s="137"/>
      <c r="AW162" s="148"/>
      <c r="AX162" s="148"/>
      <c r="AY162" s="148"/>
      <c r="AZ162" s="148"/>
      <c r="BA162" s="148"/>
      <c r="BB162" s="148"/>
      <c r="BC162" s="148"/>
      <c r="BD162" s="148"/>
      <c r="BE162" s="148"/>
      <c r="BF162" s="148"/>
    </row>
    <row r="163" spans="2:58" s="89" customFormat="1" ht="13.9" customHeight="1">
      <c r="B163" s="1297"/>
      <c r="C163" s="1298"/>
      <c r="D163" s="1303"/>
      <c r="E163" s="1304"/>
      <c r="F163" s="919"/>
      <c r="G163" s="736"/>
      <c r="H163" s="736"/>
      <c r="I163" s="736"/>
      <c r="J163" s="736"/>
      <c r="K163" s="736"/>
      <c r="L163" s="737"/>
      <c r="M163" s="1256"/>
      <c r="N163" s="1257"/>
      <c r="O163" s="1257"/>
      <c r="P163" s="1257"/>
      <c r="Q163" s="1257"/>
      <c r="R163" s="1257"/>
      <c r="S163" s="1257"/>
      <c r="T163" s="1257"/>
      <c r="U163" s="1257"/>
      <c r="V163" s="1257"/>
      <c r="W163" s="1257"/>
      <c r="X163" s="1258"/>
      <c r="Y163" s="645"/>
      <c r="Z163" s="646"/>
      <c r="AA163" s="646"/>
      <c r="AB163" s="777"/>
      <c r="AC163" s="777"/>
      <c r="AD163" s="778"/>
      <c r="AE163" s="815"/>
      <c r="AF163" s="816"/>
      <c r="AG163" s="817"/>
      <c r="AH163" s="614"/>
      <c r="AI163" s="461"/>
      <c r="AJ163" s="462"/>
      <c r="AK163" s="614"/>
      <c r="AL163" s="461"/>
      <c r="AM163" s="463"/>
      <c r="AN163" s="553"/>
      <c r="AO163" s="1014" t="str">
        <f>IF(BD161="","",IF(BD161=0.5,"該当する企業",IF(BD161=0,"該当なし")))</f>
        <v>該当なし</v>
      </c>
      <c r="AP163" s="1015"/>
      <c r="AQ163" s="1267"/>
      <c r="AR163" s="170"/>
      <c r="AS163" s="76"/>
      <c r="AT163" s="77"/>
      <c r="AU163" s="137"/>
      <c r="AV163" s="137"/>
      <c r="AW163" s="148"/>
      <c r="AX163" s="148"/>
      <c r="AY163" s="148"/>
      <c r="AZ163" s="148"/>
      <c r="BA163" s="148"/>
      <c r="BB163" s="148"/>
      <c r="BC163" s="148"/>
      <c r="BD163" s="148"/>
      <c r="BE163" s="148"/>
      <c r="BF163" s="148"/>
    </row>
    <row r="164" spans="2:58" s="89" customFormat="1" ht="13.9" customHeight="1">
      <c r="B164" s="1297"/>
      <c r="C164" s="1298"/>
      <c r="D164" s="861" t="s">
        <v>341</v>
      </c>
      <c r="E164" s="862"/>
      <c r="F164" s="1237" t="s">
        <v>119</v>
      </c>
      <c r="G164" s="1238"/>
      <c r="H164" s="1238"/>
      <c r="I164" s="1238"/>
      <c r="J164" s="1238"/>
      <c r="K164" s="1238"/>
      <c r="L164" s="1239"/>
      <c r="M164" s="872" t="s">
        <v>325</v>
      </c>
      <c r="N164" s="872"/>
      <c r="O164" s="872"/>
      <c r="P164" s="872" t="s">
        <v>326</v>
      </c>
      <c r="Q164" s="872"/>
      <c r="R164" s="872"/>
      <c r="S164" s="872"/>
      <c r="T164" s="872"/>
      <c r="U164" s="872"/>
      <c r="V164" s="872"/>
      <c r="W164" s="872"/>
      <c r="X164" s="872"/>
      <c r="Y164" s="641">
        <v>0.5</v>
      </c>
      <c r="Z164" s="641"/>
      <c r="AA164" s="641"/>
      <c r="AB164" s="777"/>
      <c r="AC164" s="777"/>
      <c r="AD164" s="778"/>
      <c r="AE164" s="815"/>
      <c r="AF164" s="816"/>
      <c r="AG164" s="817"/>
      <c r="AH164" s="819">
        <v>0.5</v>
      </c>
      <c r="AI164" s="1079" t="str">
        <f>IF(AI$3=0,"",AI$3)</f>
        <v>○○建設(株)</v>
      </c>
      <c r="AJ164" s="343"/>
      <c r="AK164" s="1023">
        <v>0.25</v>
      </c>
      <c r="AL164" s="1079" t="str">
        <f>IF(AL$3=0,"",AL$3)</f>
        <v>□□組・◇◇工業　経常建設共同企業体</v>
      </c>
      <c r="AM164" s="344"/>
      <c r="AN164" s="551">
        <f>AO174</f>
        <v>0.25</v>
      </c>
      <c r="AO164" s="1072" t="str">
        <f>IF(AO$3=0,"",AO$3)</f>
        <v/>
      </c>
      <c r="AP164" s="259"/>
      <c r="AQ164" s="1267"/>
      <c r="AR164" s="170"/>
      <c r="AS164" s="76">
        <v>0.5</v>
      </c>
      <c r="AT164" s="77" t="s">
        <v>326</v>
      </c>
      <c r="AU164" s="137"/>
      <c r="AV164" s="137"/>
      <c r="AW164" s="148"/>
      <c r="AX164" s="148"/>
      <c r="AY164" s="148"/>
      <c r="AZ164" s="148"/>
      <c r="BA164" s="148"/>
      <c r="BB164" s="148"/>
      <c r="BC164" s="148"/>
      <c r="BD164" s="148"/>
      <c r="BE164" s="148"/>
      <c r="BF164" s="148"/>
    </row>
    <row r="165" spans="2:58" s="89" customFormat="1" ht="15" customHeight="1">
      <c r="B165" s="1297"/>
      <c r="C165" s="1298"/>
      <c r="D165" s="863"/>
      <c r="E165" s="864"/>
      <c r="F165" s="1240"/>
      <c r="G165" s="1241"/>
      <c r="H165" s="1241"/>
      <c r="I165" s="1241"/>
      <c r="J165" s="1241"/>
      <c r="K165" s="1241"/>
      <c r="L165" s="1242"/>
      <c r="M165" s="872"/>
      <c r="N165" s="872"/>
      <c r="O165" s="872"/>
      <c r="P165" s="1252"/>
      <c r="Q165" s="1252"/>
      <c r="R165" s="1252"/>
      <c r="S165" s="1252"/>
      <c r="T165" s="1252"/>
      <c r="U165" s="1252"/>
      <c r="V165" s="1252"/>
      <c r="W165" s="1252"/>
      <c r="X165" s="1252"/>
      <c r="Y165" s="642"/>
      <c r="Z165" s="642"/>
      <c r="AA165" s="642"/>
      <c r="AB165" s="777"/>
      <c r="AC165" s="777"/>
      <c r="AD165" s="778"/>
      <c r="AE165" s="815"/>
      <c r="AF165" s="816"/>
      <c r="AG165" s="817"/>
      <c r="AH165" s="820"/>
      <c r="AI165" s="1080"/>
      <c r="AJ165" s="392"/>
      <c r="AK165" s="1024"/>
      <c r="AL165" s="1080"/>
      <c r="AM165" s="393"/>
      <c r="AN165" s="552"/>
      <c r="AO165" s="1073"/>
      <c r="AP165" s="278"/>
      <c r="AQ165" s="1267"/>
      <c r="AR165" s="170"/>
      <c r="AS165" s="76">
        <v>0.25</v>
      </c>
      <c r="AT165" s="77" t="s">
        <v>327</v>
      </c>
      <c r="AU165" s="137"/>
      <c r="AV165" s="137"/>
      <c r="AW165" s="148"/>
      <c r="AX165" s="148"/>
      <c r="AY165" s="148"/>
      <c r="AZ165" s="148"/>
      <c r="BA165" s="148"/>
      <c r="BB165" s="148"/>
      <c r="BC165" s="148"/>
      <c r="BD165" s="148"/>
      <c r="BE165" s="148"/>
      <c r="BF165" s="148"/>
    </row>
    <row r="166" spans="2:58" s="89" customFormat="1" ht="13.9" customHeight="1">
      <c r="B166" s="1297"/>
      <c r="C166" s="1298"/>
      <c r="D166" s="863"/>
      <c r="E166" s="864"/>
      <c r="F166" s="1240"/>
      <c r="G166" s="1241"/>
      <c r="H166" s="1241"/>
      <c r="I166" s="1241"/>
      <c r="J166" s="1241"/>
      <c r="K166" s="1241"/>
      <c r="L166" s="1242"/>
      <c r="M166" s="872"/>
      <c r="N166" s="872"/>
      <c r="O166" s="872"/>
      <c r="P166" s="869" t="s">
        <v>327</v>
      </c>
      <c r="Q166" s="869"/>
      <c r="R166" s="869"/>
      <c r="S166" s="869"/>
      <c r="T166" s="869"/>
      <c r="U166" s="869"/>
      <c r="V166" s="869"/>
      <c r="W166" s="869"/>
      <c r="X166" s="869"/>
      <c r="Y166" s="786">
        <v>0.25</v>
      </c>
      <c r="Z166" s="786"/>
      <c r="AA166" s="786"/>
      <c r="AB166" s="777"/>
      <c r="AC166" s="777"/>
      <c r="AD166" s="778"/>
      <c r="AE166" s="815"/>
      <c r="AF166" s="816"/>
      <c r="AG166" s="817"/>
      <c r="AH166" s="820"/>
      <c r="AI166" s="396" t="s">
        <v>4</v>
      </c>
      <c r="AJ166" s="464" t="str">
        <f>IF(OR(AJ164="",AJ164=0),"",IF(AJ164="20%以上",0.5,IF(AJ164="10%以上20%未満",0.25,IF(AJ164="10%未満",0,""))))</f>
        <v/>
      </c>
      <c r="AK166" s="1024"/>
      <c r="AL166" s="396" t="s">
        <v>4</v>
      </c>
      <c r="AM166" s="465" t="str">
        <f>IF(OR(AM164="",AM164=0),"",IF(AM164="20%以上",0.5,IF(AM164="10%以上20%未満",0.25,IF(AM164="10%未満",0,""))))</f>
        <v/>
      </c>
      <c r="AN166" s="552"/>
      <c r="AO166" s="279" t="s">
        <v>4</v>
      </c>
      <c r="AP166" s="312" t="str">
        <f>IF(OR(AP164="",AP164=0),"",IF(AP164="20%以上",0.5,IF(AP164="10%以上20%未満",0.25,IF(AP164="10%未満",0,""))))</f>
        <v/>
      </c>
      <c r="AQ166" s="1267"/>
      <c r="AR166" s="170"/>
      <c r="AS166" s="76">
        <v>0</v>
      </c>
      <c r="AT166" s="77" t="s">
        <v>328</v>
      </c>
      <c r="AU166" s="137"/>
      <c r="AV166" s="137"/>
      <c r="AW166" s="148"/>
      <c r="AX166" s="148"/>
      <c r="AY166" s="148"/>
      <c r="AZ166" s="148"/>
      <c r="BA166" s="148"/>
      <c r="BB166" s="148"/>
      <c r="BC166" s="148"/>
      <c r="BD166" s="148"/>
      <c r="BE166" s="148"/>
      <c r="BF166" s="148"/>
    </row>
    <row r="167" spans="2:58" s="89" customFormat="1" ht="13.9" customHeight="1">
      <c r="B167" s="1297"/>
      <c r="C167" s="1298"/>
      <c r="D167" s="863"/>
      <c r="E167" s="864"/>
      <c r="F167" s="1240"/>
      <c r="G167" s="1241"/>
      <c r="H167" s="1241"/>
      <c r="I167" s="1241"/>
      <c r="J167" s="1241"/>
      <c r="K167" s="1241"/>
      <c r="L167" s="1242"/>
      <c r="M167" s="872"/>
      <c r="N167" s="872"/>
      <c r="O167" s="872"/>
      <c r="P167" s="870"/>
      <c r="Q167" s="870"/>
      <c r="R167" s="870"/>
      <c r="S167" s="870"/>
      <c r="T167" s="870"/>
      <c r="U167" s="870"/>
      <c r="V167" s="870"/>
      <c r="W167" s="870"/>
      <c r="X167" s="870"/>
      <c r="Y167" s="787"/>
      <c r="Z167" s="787"/>
      <c r="AA167" s="787"/>
      <c r="AB167" s="777"/>
      <c r="AC167" s="777"/>
      <c r="AD167" s="778"/>
      <c r="AE167" s="815"/>
      <c r="AF167" s="816"/>
      <c r="AG167" s="817"/>
      <c r="AH167" s="820"/>
      <c r="AI167" s="1028" t="str">
        <f>IF(OR(AJ164="",AJ164=0),"",AJ164)</f>
        <v/>
      </c>
      <c r="AJ167" s="1089"/>
      <c r="AK167" s="1024"/>
      <c r="AL167" s="1028" t="str">
        <f>IF(OR(AM164="",AM164=0),"",AM164)</f>
        <v/>
      </c>
      <c r="AM167" s="1029"/>
      <c r="AN167" s="552"/>
      <c r="AO167" s="1074" t="str">
        <f>IF(OR(AP164="",AP164=0),"",AP164)</f>
        <v/>
      </c>
      <c r="AP167" s="882"/>
      <c r="AQ167" s="1267"/>
      <c r="AR167" s="170"/>
      <c r="AT167" s="77"/>
      <c r="AU167" s="137"/>
      <c r="AV167" s="137"/>
      <c r="AW167" s="148"/>
      <c r="AX167" s="148"/>
      <c r="AY167" s="148"/>
      <c r="AZ167" s="148"/>
      <c r="BA167" s="148"/>
      <c r="BB167" s="148"/>
      <c r="BC167" s="148"/>
      <c r="BD167" s="148"/>
      <c r="BE167" s="148"/>
      <c r="BF167" s="148"/>
    </row>
    <row r="168" spans="2:58" s="89" customFormat="1" ht="13.9" customHeight="1">
      <c r="B168" s="1297"/>
      <c r="C168" s="1298"/>
      <c r="D168" s="863"/>
      <c r="E168" s="864"/>
      <c r="F168" s="1240"/>
      <c r="G168" s="1241"/>
      <c r="H168" s="1241"/>
      <c r="I168" s="1241"/>
      <c r="J168" s="1241"/>
      <c r="K168" s="1241"/>
      <c r="L168" s="1242"/>
      <c r="M168" s="872"/>
      <c r="N168" s="872"/>
      <c r="O168" s="872"/>
      <c r="P168" s="871" t="s">
        <v>328</v>
      </c>
      <c r="Q168" s="871"/>
      <c r="R168" s="871"/>
      <c r="S168" s="871"/>
      <c r="T168" s="871"/>
      <c r="U168" s="871"/>
      <c r="V168" s="871"/>
      <c r="W168" s="871"/>
      <c r="X168" s="871"/>
      <c r="Y168" s="779">
        <v>0</v>
      </c>
      <c r="Z168" s="779"/>
      <c r="AA168" s="779"/>
      <c r="AB168" s="777"/>
      <c r="AC168" s="777"/>
      <c r="AD168" s="778"/>
      <c r="AE168" s="815"/>
      <c r="AF168" s="816"/>
      <c r="AG168" s="817"/>
      <c r="AH168" s="820"/>
      <c r="AI168" s="466"/>
      <c r="AJ168" s="467"/>
      <c r="AK168" s="1024"/>
      <c r="AL168" s="466"/>
      <c r="AM168" s="468"/>
      <c r="AN168" s="552"/>
      <c r="AO168" s="326"/>
      <c r="AP168" s="327"/>
      <c r="AQ168" s="1267"/>
      <c r="AR168" s="170"/>
      <c r="AS168" s="76"/>
      <c r="AU168" s="137"/>
      <c r="AV168" s="137"/>
      <c r="AW168" s="148"/>
      <c r="AX168" s="148"/>
      <c r="AY168" s="148"/>
      <c r="AZ168" s="148"/>
      <c r="BA168" s="148"/>
      <c r="BB168" s="148"/>
      <c r="BC168" s="148"/>
      <c r="BD168" s="148"/>
      <c r="BE168" s="148"/>
      <c r="BF168" s="148"/>
    </row>
    <row r="169" spans="2:58" s="89" customFormat="1" ht="13.9" customHeight="1">
      <c r="B169" s="1297"/>
      <c r="C169" s="1298"/>
      <c r="D169" s="863"/>
      <c r="E169" s="864"/>
      <c r="F169" s="1240"/>
      <c r="G169" s="1241"/>
      <c r="H169" s="1241"/>
      <c r="I169" s="1241"/>
      <c r="J169" s="1241"/>
      <c r="K169" s="1241"/>
      <c r="L169" s="1242"/>
      <c r="M169" s="872"/>
      <c r="N169" s="872"/>
      <c r="O169" s="872"/>
      <c r="P169" s="872"/>
      <c r="Q169" s="872"/>
      <c r="R169" s="872"/>
      <c r="S169" s="872"/>
      <c r="T169" s="872"/>
      <c r="U169" s="872"/>
      <c r="V169" s="872"/>
      <c r="W169" s="872"/>
      <c r="X169" s="872"/>
      <c r="Y169" s="641"/>
      <c r="Z169" s="641"/>
      <c r="AA169" s="641"/>
      <c r="AB169" s="777"/>
      <c r="AC169" s="777"/>
      <c r="AD169" s="778"/>
      <c r="AE169" s="815"/>
      <c r="AF169" s="816"/>
      <c r="AG169" s="817"/>
      <c r="AH169" s="820"/>
      <c r="AI169" s="402"/>
      <c r="AJ169" s="403"/>
      <c r="AK169" s="1024"/>
      <c r="AL169" s="402"/>
      <c r="AM169" s="404"/>
      <c r="AN169" s="552"/>
      <c r="AO169" s="288"/>
      <c r="AP169" s="289"/>
      <c r="AQ169" s="1267"/>
      <c r="AR169" s="170"/>
      <c r="AS169" s="76"/>
      <c r="AT169" s="77"/>
      <c r="AU169" s="137"/>
      <c r="AV169" s="137"/>
      <c r="AW169" s="148"/>
      <c r="AX169" s="148"/>
      <c r="AY169" s="148"/>
      <c r="AZ169" s="148"/>
      <c r="BA169" s="148"/>
      <c r="BB169" s="148"/>
      <c r="BC169" s="148"/>
      <c r="BD169" s="148"/>
      <c r="BE169" s="148"/>
      <c r="BF169" s="148"/>
    </row>
    <row r="170" spans="2:58" s="89" customFormat="1" ht="18.75" customHeight="1">
      <c r="B170" s="1297"/>
      <c r="C170" s="1298"/>
      <c r="D170" s="863"/>
      <c r="E170" s="864"/>
      <c r="F170" s="1240"/>
      <c r="G170" s="1241"/>
      <c r="H170" s="1241"/>
      <c r="I170" s="1241"/>
      <c r="J170" s="1241"/>
      <c r="K170" s="1241"/>
      <c r="L170" s="1242"/>
      <c r="M170" s="868" t="s">
        <v>329</v>
      </c>
      <c r="N170" s="868"/>
      <c r="O170" s="868"/>
      <c r="P170" s="868" t="str">
        <f>"下請活用計画の企業所在地が工事箇所と同じ市町村及び隣接市町村管内："&amp;$T$2</f>
        <v>下請活用計画の企業所在地が工事箇所と同じ市町村及び隣接市町村管内：沼田町</v>
      </c>
      <c r="Q170" s="868"/>
      <c r="R170" s="868"/>
      <c r="S170" s="868"/>
      <c r="T170" s="868"/>
      <c r="U170" s="868"/>
      <c r="V170" s="868"/>
      <c r="W170" s="868"/>
      <c r="X170" s="868"/>
      <c r="Y170" s="641">
        <v>0.5</v>
      </c>
      <c r="Z170" s="641"/>
      <c r="AA170" s="641"/>
      <c r="AB170" s="777"/>
      <c r="AC170" s="777"/>
      <c r="AD170" s="778"/>
      <c r="AE170" s="815"/>
      <c r="AF170" s="816"/>
      <c r="AG170" s="817"/>
      <c r="AH170" s="820"/>
      <c r="AI170" s="1079" t="str">
        <f>IF(AI$3=0,"",AI$3)</f>
        <v>○○建設(株)</v>
      </c>
      <c r="AJ170" s="343" t="s">
        <v>208</v>
      </c>
      <c r="AK170" s="1024"/>
      <c r="AL170" s="1079" t="str">
        <f>IF(AL$3=0,"",AL$3)</f>
        <v>□□組・◇◇工業　経常建設共同企業体</v>
      </c>
      <c r="AM170" s="344" t="s">
        <v>345</v>
      </c>
      <c r="AN170" s="552"/>
      <c r="AO170" s="1072" t="str">
        <f>IF(AO$3=0,"",AO$3)</f>
        <v/>
      </c>
      <c r="AP170" s="259" t="s">
        <v>419</v>
      </c>
      <c r="AQ170" s="1267"/>
      <c r="AR170" s="158"/>
      <c r="AS170" s="76">
        <v>0.5</v>
      </c>
      <c r="AT170" s="78" t="s">
        <v>117</v>
      </c>
      <c r="AU170" s="137"/>
      <c r="AV170" s="137"/>
      <c r="AW170" s="148"/>
      <c r="AX170" s="148"/>
      <c r="AY170" s="148"/>
      <c r="AZ170" s="148"/>
      <c r="BA170" s="148"/>
      <c r="BB170" s="148"/>
      <c r="BC170" s="148"/>
      <c r="BD170" s="148"/>
      <c r="BE170" s="148"/>
      <c r="BF170" s="148"/>
    </row>
    <row r="171" spans="2:58" s="89" customFormat="1" ht="18.75" customHeight="1">
      <c r="B171" s="1297"/>
      <c r="C171" s="1298"/>
      <c r="D171" s="863"/>
      <c r="E171" s="864"/>
      <c r="F171" s="1240"/>
      <c r="G171" s="1241"/>
      <c r="H171" s="1241"/>
      <c r="I171" s="1241"/>
      <c r="J171" s="1241"/>
      <c r="K171" s="1241"/>
      <c r="L171" s="1242"/>
      <c r="M171" s="868"/>
      <c r="N171" s="868"/>
      <c r="O171" s="868"/>
      <c r="P171" s="1263"/>
      <c r="Q171" s="1263"/>
      <c r="R171" s="1263"/>
      <c r="S171" s="1263"/>
      <c r="T171" s="1263"/>
      <c r="U171" s="1263"/>
      <c r="V171" s="1263"/>
      <c r="W171" s="1263"/>
      <c r="X171" s="1263"/>
      <c r="Y171" s="642"/>
      <c r="Z171" s="642"/>
      <c r="AA171" s="642"/>
      <c r="AB171" s="777"/>
      <c r="AC171" s="777"/>
      <c r="AD171" s="778"/>
      <c r="AE171" s="815"/>
      <c r="AF171" s="816"/>
      <c r="AG171" s="817"/>
      <c r="AH171" s="820"/>
      <c r="AI171" s="1080"/>
      <c r="AJ171" s="392"/>
      <c r="AK171" s="1024"/>
      <c r="AL171" s="1080"/>
      <c r="AM171" s="393" t="s">
        <v>345</v>
      </c>
      <c r="AN171" s="552"/>
      <c r="AO171" s="1073"/>
      <c r="AP171" s="278"/>
      <c r="AQ171" s="1267"/>
      <c r="AR171" s="158"/>
      <c r="AS171" s="76">
        <v>0.25</v>
      </c>
      <c r="AT171" s="80" t="s">
        <v>118</v>
      </c>
      <c r="AU171" s="137"/>
      <c r="AV171" s="137"/>
      <c r="AW171" s="148"/>
      <c r="AX171" s="148"/>
      <c r="AY171" s="148"/>
      <c r="AZ171" s="148"/>
      <c r="BA171" s="148"/>
      <c r="BB171" s="148"/>
      <c r="BC171" s="148"/>
      <c r="BD171" s="148"/>
      <c r="BE171" s="148"/>
      <c r="BF171" s="148"/>
    </row>
    <row r="172" spans="2:58" s="89" customFormat="1" ht="18.75" customHeight="1">
      <c r="B172" s="1297"/>
      <c r="C172" s="1298"/>
      <c r="D172" s="863"/>
      <c r="E172" s="864"/>
      <c r="F172" s="1240"/>
      <c r="G172" s="1241"/>
      <c r="H172" s="1241"/>
      <c r="I172" s="1241"/>
      <c r="J172" s="1241"/>
      <c r="K172" s="1241"/>
      <c r="L172" s="1242"/>
      <c r="M172" s="868"/>
      <c r="N172" s="868"/>
      <c r="O172" s="868"/>
      <c r="P172" s="1264" t="s">
        <v>42</v>
      </c>
      <c r="Q172" s="1264"/>
      <c r="R172" s="1264"/>
      <c r="S172" s="1264"/>
      <c r="T172" s="1264"/>
      <c r="U172" s="1264"/>
      <c r="V172" s="1264"/>
      <c r="W172" s="1264"/>
      <c r="X172" s="1264"/>
      <c r="Y172" s="786">
        <v>0.25</v>
      </c>
      <c r="Z172" s="786"/>
      <c r="AA172" s="786"/>
      <c r="AB172" s="777"/>
      <c r="AC172" s="777"/>
      <c r="AD172" s="778"/>
      <c r="AE172" s="815"/>
      <c r="AF172" s="816"/>
      <c r="AG172" s="817"/>
      <c r="AH172" s="820"/>
      <c r="AI172" s="396" t="s">
        <v>4</v>
      </c>
      <c r="AJ172" s="464">
        <f>IF(AI173="","",IF(AI173="同じ市町村及び隣接市町村管内",0.5,IF(AI173="同じ総合振興局管内",0.25,IF(AI173="なし",0,""))))</f>
        <v>0.25</v>
      </c>
      <c r="AK172" s="1024"/>
      <c r="AL172" s="396" t="s">
        <v>4</v>
      </c>
      <c r="AM172" s="465">
        <f>IF(AL173="","",IF(AL173="同じ市町村及び隣接市町村管内",0.5,IF(AL173="同じ総合振興局管内",0.25,IF(AL173="なし",0,""))))</f>
        <v>0.25</v>
      </c>
      <c r="AN172" s="552"/>
      <c r="AO172" s="311" t="s">
        <v>4</v>
      </c>
      <c r="AP172" s="312">
        <f>IF(AO173="","",IF(AO173="同じ市町村及び隣接市町村管内",0.5,IF(AO173="同じ総合振興局管内",0.25,IF(AO173="なし",0,""))))</f>
        <v>0.25</v>
      </c>
      <c r="AQ172" s="1267"/>
      <c r="AR172" s="171"/>
      <c r="AS172" s="76"/>
      <c r="AT172" s="80"/>
      <c r="AU172" s="137"/>
      <c r="AV172" s="137"/>
      <c r="AW172" s="148"/>
      <c r="AX172" s="148"/>
      <c r="AY172" s="148"/>
      <c r="AZ172" s="148"/>
      <c r="BA172" s="148"/>
      <c r="BB172" s="148"/>
      <c r="BC172" s="148"/>
      <c r="BD172" s="148"/>
      <c r="BE172" s="148"/>
      <c r="BF172" s="148"/>
    </row>
    <row r="173" spans="2:58" s="89" customFormat="1" ht="18.75" customHeight="1">
      <c r="B173" s="1297"/>
      <c r="C173" s="1298"/>
      <c r="D173" s="863"/>
      <c r="E173" s="864"/>
      <c r="F173" s="1240"/>
      <c r="G173" s="1241"/>
      <c r="H173" s="1241"/>
      <c r="I173" s="1241"/>
      <c r="J173" s="1241"/>
      <c r="K173" s="1241"/>
      <c r="L173" s="1242"/>
      <c r="M173" s="868"/>
      <c r="N173" s="868"/>
      <c r="O173" s="868"/>
      <c r="P173" s="1265"/>
      <c r="Q173" s="1265"/>
      <c r="R173" s="1265"/>
      <c r="S173" s="1265"/>
      <c r="T173" s="1265"/>
      <c r="U173" s="1265"/>
      <c r="V173" s="1265"/>
      <c r="W173" s="1265"/>
      <c r="X173" s="1265"/>
      <c r="Y173" s="787"/>
      <c r="Z173" s="787"/>
      <c r="AA173" s="787"/>
      <c r="AB173" s="777"/>
      <c r="AC173" s="777"/>
      <c r="AD173" s="778"/>
      <c r="AE173" s="815"/>
      <c r="AF173" s="816"/>
      <c r="AG173" s="817"/>
      <c r="AH173" s="820"/>
      <c r="AI173" s="1028" t="str">
        <f>IF(AJ213=0.5,"同じ市町村及び隣接市町村管内",IF(AJ213=0.25,"同じ総合振興局管内","なし"))</f>
        <v>同じ総合振興局管内</v>
      </c>
      <c r="AJ173" s="1089"/>
      <c r="AK173" s="1024"/>
      <c r="AL173" s="1028" t="str">
        <f>IF(AM213=0.5,"同じ市町村及び隣接市町村管内",IF(AM213=0.25,"同じ総合振興局管内","なし"))</f>
        <v>同じ総合振興局管内</v>
      </c>
      <c r="AM173" s="1029"/>
      <c r="AN173" s="552"/>
      <c r="AO173" s="1074" t="str">
        <f>IF(AP213=0.5,"同じ市町村及び隣接市町村管内",IF(AP213=0.25,"同じ総合振興局管内","なし"))</f>
        <v>同じ総合振興局管内</v>
      </c>
      <c r="AP173" s="882"/>
      <c r="AQ173" s="1267"/>
      <c r="AR173" s="170"/>
      <c r="AS173" s="76">
        <v>0</v>
      </c>
      <c r="AT173" s="81" t="s">
        <v>13</v>
      </c>
      <c r="AU173" s="137"/>
      <c r="AV173" s="137"/>
      <c r="AW173" s="148"/>
      <c r="AX173" s="148"/>
      <c r="AY173" s="148"/>
      <c r="AZ173" s="148"/>
      <c r="BA173" s="148"/>
      <c r="BB173" s="148"/>
      <c r="BC173" s="148"/>
      <c r="BD173" s="148"/>
      <c r="BE173" s="148"/>
      <c r="BF173" s="148"/>
    </row>
    <row r="174" spans="2:58" s="89" customFormat="1" ht="13.9" customHeight="1">
      <c r="B174" s="1297"/>
      <c r="C174" s="1298"/>
      <c r="D174" s="863"/>
      <c r="E174" s="864"/>
      <c r="F174" s="1240"/>
      <c r="G174" s="1241"/>
      <c r="H174" s="1241"/>
      <c r="I174" s="1241"/>
      <c r="J174" s="1241"/>
      <c r="K174" s="1241"/>
      <c r="L174" s="1242"/>
      <c r="M174" s="868"/>
      <c r="N174" s="868"/>
      <c r="O174" s="868"/>
      <c r="P174" s="867" t="s">
        <v>5</v>
      </c>
      <c r="Q174" s="867"/>
      <c r="R174" s="867"/>
      <c r="S174" s="867"/>
      <c r="T174" s="867"/>
      <c r="U174" s="867"/>
      <c r="V174" s="867"/>
      <c r="W174" s="867"/>
      <c r="X174" s="867"/>
      <c r="Y174" s="779">
        <v>0</v>
      </c>
      <c r="Z174" s="779"/>
      <c r="AA174" s="779"/>
      <c r="AB174" s="777"/>
      <c r="AC174" s="777"/>
      <c r="AD174" s="778"/>
      <c r="AE174" s="815"/>
      <c r="AF174" s="816"/>
      <c r="AG174" s="817"/>
      <c r="AH174" s="820"/>
      <c r="AI174" s="1081">
        <f>MAX(AJ166,AJ172)</f>
        <v>0.25</v>
      </c>
      <c r="AJ174" s="1087"/>
      <c r="AK174" s="1024"/>
      <c r="AL174" s="1081">
        <f>MAX(AM166,AM172)</f>
        <v>0.25</v>
      </c>
      <c r="AM174" s="1082"/>
      <c r="AN174" s="552"/>
      <c r="AO174" s="1075">
        <f>MAX(AP166,AP172)</f>
        <v>0.25</v>
      </c>
      <c r="AP174" s="1076"/>
      <c r="AQ174" s="1267"/>
      <c r="AR174" s="160"/>
      <c r="AS174" s="76"/>
      <c r="AT174" s="77"/>
      <c r="AU174" s="137"/>
      <c r="AV174" s="137"/>
      <c r="AW174" s="148"/>
      <c r="AX174" s="148"/>
      <c r="AY174" s="148"/>
      <c r="AZ174" s="148"/>
      <c r="BA174" s="148"/>
      <c r="BB174" s="148"/>
      <c r="BC174" s="148"/>
      <c r="BD174" s="148"/>
      <c r="BE174" s="148"/>
      <c r="BF174" s="148"/>
    </row>
    <row r="175" spans="2:58" s="89" customFormat="1" ht="13.9" customHeight="1">
      <c r="B175" s="1297"/>
      <c r="C175" s="1298"/>
      <c r="D175" s="863"/>
      <c r="E175" s="864"/>
      <c r="F175" s="1243"/>
      <c r="G175" s="1244"/>
      <c r="H175" s="1244"/>
      <c r="I175" s="1244"/>
      <c r="J175" s="1244"/>
      <c r="K175" s="1244"/>
      <c r="L175" s="1245"/>
      <c r="M175" s="868"/>
      <c r="N175" s="868"/>
      <c r="O175" s="868"/>
      <c r="P175" s="868"/>
      <c r="Q175" s="868"/>
      <c r="R175" s="868"/>
      <c r="S175" s="868"/>
      <c r="T175" s="868"/>
      <c r="U175" s="868"/>
      <c r="V175" s="868"/>
      <c r="W175" s="868"/>
      <c r="X175" s="868"/>
      <c r="Y175" s="641"/>
      <c r="Z175" s="641"/>
      <c r="AA175" s="641"/>
      <c r="AB175" s="777"/>
      <c r="AC175" s="777"/>
      <c r="AD175" s="778"/>
      <c r="AE175" s="815"/>
      <c r="AF175" s="816"/>
      <c r="AG175" s="817"/>
      <c r="AH175" s="821"/>
      <c r="AI175" s="1083"/>
      <c r="AJ175" s="1088"/>
      <c r="AK175" s="1025"/>
      <c r="AL175" s="1083"/>
      <c r="AM175" s="1084"/>
      <c r="AN175" s="553"/>
      <c r="AO175" s="1077"/>
      <c r="AP175" s="1078"/>
      <c r="AQ175" s="1267"/>
      <c r="AR175" s="160"/>
      <c r="AS175" s="76"/>
      <c r="AT175" s="77"/>
      <c r="AU175" s="137"/>
      <c r="AV175" s="137"/>
      <c r="AW175" s="148"/>
      <c r="AX175" s="148"/>
      <c r="AY175" s="148"/>
      <c r="AZ175" s="148"/>
      <c r="BA175" s="148"/>
      <c r="BB175" s="148"/>
      <c r="BC175" s="148"/>
      <c r="BD175" s="148"/>
      <c r="BE175" s="148"/>
      <c r="BF175" s="148"/>
    </row>
    <row r="176" spans="2:58" s="89" customFormat="1" ht="27.75" customHeight="1">
      <c r="B176" s="1297"/>
      <c r="C176" s="1298"/>
      <c r="D176" s="863"/>
      <c r="E176" s="864"/>
      <c r="F176" s="860" t="s">
        <v>197</v>
      </c>
      <c r="G176" s="860"/>
      <c r="H176" s="860"/>
      <c r="I176" s="860"/>
      <c r="J176" s="860"/>
      <c r="K176" s="860"/>
      <c r="L176" s="860"/>
      <c r="M176" s="851" t="s">
        <v>46</v>
      </c>
      <c r="N176" s="852"/>
      <c r="O176" s="852"/>
      <c r="P176" s="852"/>
      <c r="Q176" s="852"/>
      <c r="R176" s="852"/>
      <c r="S176" s="852"/>
      <c r="T176" s="852"/>
      <c r="U176" s="852"/>
      <c r="V176" s="852"/>
      <c r="W176" s="852"/>
      <c r="X176" s="853"/>
      <c r="Y176" s="627">
        <v>0.5</v>
      </c>
      <c r="Z176" s="628"/>
      <c r="AA176" s="629"/>
      <c r="AB176" s="788">
        <v>0.5</v>
      </c>
      <c r="AC176" s="780"/>
      <c r="AD176" s="781"/>
      <c r="AE176" s="815"/>
      <c r="AF176" s="816"/>
      <c r="AG176" s="817"/>
      <c r="AH176" s="1178">
        <v>0.5</v>
      </c>
      <c r="AI176" s="1079" t="str">
        <f>IF(AI$3=0,"",AI$3)</f>
        <v>○○建設(株)</v>
      </c>
      <c r="AJ176" s="469">
        <v>0.05</v>
      </c>
      <c r="AK176" s="1023">
        <v>0.25</v>
      </c>
      <c r="AL176" s="1079" t="str">
        <f>IF(AL$3=0,"",AL$3)</f>
        <v>□□組・◇◇工業　経常建設共同企業体</v>
      </c>
      <c r="AM176" s="470">
        <v>2.5000000000000001E-2</v>
      </c>
      <c r="AN176" s="551">
        <f>IF(AP176=5%,AV176,IF(AP176=2.5%,AV177,0))</f>
        <v>0.5</v>
      </c>
      <c r="AO176" s="1072" t="str">
        <f>IF(AO$3=0,"",AO$3)</f>
        <v/>
      </c>
      <c r="AP176" s="328">
        <v>0.05</v>
      </c>
      <c r="AQ176" s="1267"/>
      <c r="AR176" s="172"/>
      <c r="AS176" s="76">
        <v>0.5</v>
      </c>
      <c r="AT176" s="78" t="s">
        <v>21</v>
      </c>
      <c r="AU176" s="224">
        <v>0.05</v>
      </c>
      <c r="AV176" s="225">
        <v>0.5</v>
      </c>
      <c r="AW176" s="148"/>
      <c r="AX176" s="148"/>
      <c r="AY176" s="148"/>
      <c r="AZ176" s="148"/>
      <c r="BA176" s="148"/>
      <c r="BB176" s="148"/>
      <c r="BC176" s="148"/>
      <c r="BD176" s="148"/>
      <c r="BE176" s="148"/>
      <c r="BF176" s="148"/>
    </row>
    <row r="177" spans="1:58" s="89" customFormat="1" ht="20.100000000000001" customHeight="1">
      <c r="B177" s="1297"/>
      <c r="C177" s="1298"/>
      <c r="D177" s="863"/>
      <c r="E177" s="864"/>
      <c r="F177" s="860"/>
      <c r="G177" s="860"/>
      <c r="H177" s="860"/>
      <c r="I177" s="860"/>
      <c r="J177" s="860"/>
      <c r="K177" s="860"/>
      <c r="L177" s="860"/>
      <c r="M177" s="854"/>
      <c r="N177" s="855"/>
      <c r="O177" s="855"/>
      <c r="P177" s="855"/>
      <c r="Q177" s="855"/>
      <c r="R177" s="855"/>
      <c r="S177" s="855"/>
      <c r="T177" s="855"/>
      <c r="U177" s="855"/>
      <c r="V177" s="855"/>
      <c r="W177" s="855"/>
      <c r="X177" s="856"/>
      <c r="Y177" s="630"/>
      <c r="Z177" s="631"/>
      <c r="AA177" s="632"/>
      <c r="AB177" s="788"/>
      <c r="AC177" s="780"/>
      <c r="AD177" s="781"/>
      <c r="AE177" s="815"/>
      <c r="AF177" s="816"/>
      <c r="AG177" s="817"/>
      <c r="AH177" s="1179"/>
      <c r="AI177" s="1080"/>
      <c r="AJ177" s="392"/>
      <c r="AK177" s="1024"/>
      <c r="AL177" s="1080"/>
      <c r="AM177" s="393"/>
      <c r="AN177" s="552"/>
      <c r="AO177" s="1073"/>
      <c r="AP177" s="329"/>
      <c r="AQ177" s="1267"/>
      <c r="AR177" s="158"/>
      <c r="AS177" s="76">
        <v>0.25</v>
      </c>
      <c r="AT177" s="80" t="s">
        <v>22</v>
      </c>
      <c r="AU177" s="224">
        <v>2.5000000000000001E-2</v>
      </c>
      <c r="AV177" s="225">
        <v>0.25</v>
      </c>
      <c r="AW177" s="148"/>
      <c r="AX177" s="148"/>
      <c r="AY177" s="148"/>
      <c r="AZ177" s="148"/>
      <c r="BA177" s="148"/>
      <c r="BB177" s="148"/>
      <c r="BC177" s="148"/>
      <c r="BD177" s="148"/>
      <c r="BE177" s="148"/>
      <c r="BF177" s="148"/>
    </row>
    <row r="178" spans="1:58" s="89" customFormat="1" ht="13.9" customHeight="1">
      <c r="B178" s="239"/>
      <c r="C178" s="240"/>
      <c r="D178" s="863"/>
      <c r="E178" s="864"/>
      <c r="F178" s="860"/>
      <c r="G178" s="860"/>
      <c r="H178" s="860"/>
      <c r="I178" s="860"/>
      <c r="J178" s="860"/>
      <c r="K178" s="860"/>
      <c r="L178" s="860"/>
      <c r="M178" s="857" t="s">
        <v>47</v>
      </c>
      <c r="N178" s="858"/>
      <c r="O178" s="858"/>
      <c r="P178" s="858"/>
      <c r="Q178" s="858"/>
      <c r="R178" s="858"/>
      <c r="S178" s="858"/>
      <c r="T178" s="858"/>
      <c r="U178" s="858"/>
      <c r="V178" s="858"/>
      <c r="W178" s="858"/>
      <c r="X178" s="859"/>
      <c r="Y178" s="633">
        <v>0.25</v>
      </c>
      <c r="Z178" s="634"/>
      <c r="AA178" s="635"/>
      <c r="AB178" s="788"/>
      <c r="AC178" s="780"/>
      <c r="AD178" s="781"/>
      <c r="AE178" s="815"/>
      <c r="AF178" s="816"/>
      <c r="AG178" s="817"/>
      <c r="AH178" s="1179"/>
      <c r="AI178" s="471" t="s">
        <v>4</v>
      </c>
      <c r="AJ178" s="397"/>
      <c r="AK178" s="1024"/>
      <c r="AL178" s="471" t="s">
        <v>4</v>
      </c>
      <c r="AM178" s="398"/>
      <c r="AN178" s="552"/>
      <c r="AO178" s="330" t="s">
        <v>4</v>
      </c>
      <c r="AP178" s="331"/>
      <c r="AQ178" s="1267"/>
      <c r="AR178" s="159"/>
      <c r="AS178" s="76"/>
      <c r="AT178" s="80"/>
      <c r="AU178" s="226">
        <v>0</v>
      </c>
      <c r="AV178" s="225">
        <v>0</v>
      </c>
      <c r="AW178" s="148"/>
      <c r="AX178" s="148"/>
      <c r="AY178" s="148"/>
      <c r="AZ178" s="148"/>
      <c r="BA178" s="148"/>
      <c r="BB178" s="148"/>
      <c r="BC178" s="148"/>
      <c r="BD178" s="148"/>
      <c r="BE178" s="148"/>
      <c r="BF178" s="148"/>
    </row>
    <row r="179" spans="1:58" s="89" customFormat="1" ht="13.9" customHeight="1">
      <c r="B179" s="1291" t="s">
        <v>412</v>
      </c>
      <c r="C179" s="1292"/>
      <c r="D179" s="863"/>
      <c r="E179" s="864"/>
      <c r="F179" s="860"/>
      <c r="G179" s="860"/>
      <c r="H179" s="860"/>
      <c r="I179" s="860"/>
      <c r="J179" s="860"/>
      <c r="K179" s="860"/>
      <c r="L179" s="860"/>
      <c r="M179" s="854"/>
      <c r="N179" s="855"/>
      <c r="O179" s="855"/>
      <c r="P179" s="855"/>
      <c r="Q179" s="855"/>
      <c r="R179" s="855"/>
      <c r="S179" s="855"/>
      <c r="T179" s="855"/>
      <c r="U179" s="855"/>
      <c r="V179" s="855"/>
      <c r="W179" s="855"/>
      <c r="X179" s="856"/>
      <c r="Y179" s="630"/>
      <c r="Z179" s="631"/>
      <c r="AA179" s="632"/>
      <c r="AB179" s="788"/>
      <c r="AC179" s="780"/>
      <c r="AD179" s="781"/>
      <c r="AE179" s="815"/>
      <c r="AF179" s="816"/>
      <c r="AG179" s="817"/>
      <c r="AH179" s="1179"/>
      <c r="AI179" s="1181" t="str">
        <f>IF(AJ176="なし","なし",IF(AJ176&gt;=5%,"5.0 % 以上",IF(AJ176&gt;=2.5%,"2.5 % 以上","なし")))</f>
        <v>5.0 % 以上</v>
      </c>
      <c r="AJ179" s="1089"/>
      <c r="AK179" s="1024"/>
      <c r="AL179" s="1181" t="str">
        <f>IF(AM176="なし","なし",IF(AM176&gt;=5%,"5.0 % 以上",IF(AM176&gt;=2.5%,"2.5 % 以上","なし")))</f>
        <v>2.5 % 以上</v>
      </c>
      <c r="AM179" s="1029"/>
      <c r="AN179" s="552"/>
      <c r="AO179" s="881"/>
      <c r="AP179" s="882"/>
      <c r="AQ179" s="1267"/>
      <c r="AR179" s="170"/>
      <c r="AS179" s="76">
        <v>0</v>
      </c>
      <c r="AT179" s="81" t="s">
        <v>23</v>
      </c>
      <c r="AU179" s="137"/>
      <c r="AV179" s="137"/>
      <c r="AW179" s="148"/>
      <c r="AX179" s="148"/>
      <c r="AY179" s="148"/>
      <c r="AZ179" s="148"/>
      <c r="BA179" s="148"/>
      <c r="BB179" s="148"/>
      <c r="BC179" s="148"/>
      <c r="BD179" s="148"/>
      <c r="BE179" s="148"/>
      <c r="BF179" s="148"/>
    </row>
    <row r="180" spans="1:58" s="89" customFormat="1" ht="13.9" customHeight="1">
      <c r="B180" s="1291"/>
      <c r="C180" s="1292"/>
      <c r="D180" s="863"/>
      <c r="E180" s="864"/>
      <c r="F180" s="860"/>
      <c r="G180" s="860"/>
      <c r="H180" s="860"/>
      <c r="I180" s="860"/>
      <c r="J180" s="860"/>
      <c r="K180" s="860"/>
      <c r="L180" s="860"/>
      <c r="M180" s="857" t="s">
        <v>23</v>
      </c>
      <c r="N180" s="858"/>
      <c r="O180" s="858"/>
      <c r="P180" s="858"/>
      <c r="Q180" s="858"/>
      <c r="R180" s="858"/>
      <c r="S180" s="858"/>
      <c r="T180" s="858"/>
      <c r="U180" s="858"/>
      <c r="V180" s="858"/>
      <c r="W180" s="858"/>
      <c r="X180" s="859"/>
      <c r="Y180" s="633">
        <v>0</v>
      </c>
      <c r="Z180" s="634"/>
      <c r="AA180" s="635"/>
      <c r="AB180" s="788"/>
      <c r="AC180" s="780"/>
      <c r="AD180" s="781"/>
      <c r="AE180" s="815"/>
      <c r="AF180" s="816"/>
      <c r="AG180" s="817"/>
      <c r="AH180" s="1179"/>
      <c r="AI180" s="402"/>
      <c r="AJ180" s="403"/>
      <c r="AK180" s="1024"/>
      <c r="AL180" s="402"/>
      <c r="AM180" s="404"/>
      <c r="AN180" s="552"/>
      <c r="AO180" s="332"/>
      <c r="AP180" s="333"/>
      <c r="AQ180" s="1267"/>
      <c r="AR180" s="160"/>
      <c r="AS180" s="76"/>
      <c r="AT180" s="77"/>
      <c r="AU180" s="137"/>
      <c r="AV180" s="137"/>
      <c r="AW180" s="148"/>
      <c r="AX180" s="148"/>
      <c r="AY180" s="148"/>
      <c r="AZ180" s="148"/>
      <c r="BA180" s="148"/>
      <c r="BB180" s="148"/>
      <c r="BC180" s="148"/>
      <c r="BD180" s="148"/>
      <c r="BE180" s="148"/>
      <c r="BF180" s="148"/>
    </row>
    <row r="181" spans="1:58" s="89" customFormat="1" ht="13.9" customHeight="1" thickBot="1">
      <c r="B181" s="1293"/>
      <c r="C181" s="1294"/>
      <c r="D181" s="865"/>
      <c r="E181" s="866"/>
      <c r="F181" s="860"/>
      <c r="G181" s="860"/>
      <c r="H181" s="860"/>
      <c r="I181" s="860"/>
      <c r="J181" s="860"/>
      <c r="K181" s="860"/>
      <c r="L181" s="860"/>
      <c r="M181" s="1138"/>
      <c r="N181" s="1139"/>
      <c r="O181" s="1139"/>
      <c r="P181" s="1139"/>
      <c r="Q181" s="1139"/>
      <c r="R181" s="1139"/>
      <c r="S181" s="1139"/>
      <c r="T181" s="1139"/>
      <c r="U181" s="1139"/>
      <c r="V181" s="1139"/>
      <c r="W181" s="1139"/>
      <c r="X181" s="1140"/>
      <c r="Y181" s="1046"/>
      <c r="Z181" s="1047"/>
      <c r="AA181" s="1048"/>
      <c r="AB181" s="788"/>
      <c r="AC181" s="780"/>
      <c r="AD181" s="781"/>
      <c r="AE181" s="815"/>
      <c r="AF181" s="816"/>
      <c r="AG181" s="817"/>
      <c r="AH181" s="1180"/>
      <c r="AI181" s="405"/>
      <c r="AJ181" s="406"/>
      <c r="AK181" s="1025"/>
      <c r="AL181" s="405"/>
      <c r="AM181" s="407"/>
      <c r="AN181" s="553"/>
      <c r="AO181" s="334"/>
      <c r="AP181" s="335"/>
      <c r="AQ181" s="1268"/>
      <c r="AR181" s="160"/>
      <c r="AS181" s="76"/>
      <c r="AT181" s="77"/>
      <c r="AU181" s="137"/>
      <c r="AV181" s="137"/>
      <c r="AW181" s="148"/>
      <c r="AX181" s="148"/>
      <c r="AY181" s="148"/>
      <c r="AZ181" s="148"/>
      <c r="BA181" s="148"/>
      <c r="BB181" s="148"/>
      <c r="BC181" s="148"/>
      <c r="BD181" s="148"/>
      <c r="BE181" s="148"/>
      <c r="BF181" s="148"/>
    </row>
    <row r="182" spans="1:58" s="89" customFormat="1" ht="13.9" customHeight="1">
      <c r="B182" s="1156" t="s">
        <v>111</v>
      </c>
      <c r="C182" s="1157"/>
      <c r="D182" s="833" t="s">
        <v>43</v>
      </c>
      <c r="E182" s="834"/>
      <c r="F182" s="834"/>
      <c r="G182" s="834"/>
      <c r="H182" s="834"/>
      <c r="I182" s="834"/>
      <c r="J182" s="834"/>
      <c r="K182" s="834"/>
      <c r="L182" s="835"/>
      <c r="M182" s="848" t="s">
        <v>44</v>
      </c>
      <c r="N182" s="849"/>
      <c r="O182" s="849"/>
      <c r="P182" s="849"/>
      <c r="Q182" s="849"/>
      <c r="R182" s="849"/>
      <c r="S182" s="849"/>
      <c r="T182" s="849"/>
      <c r="U182" s="849"/>
      <c r="V182" s="849"/>
      <c r="W182" s="849"/>
      <c r="X182" s="850"/>
      <c r="Y182" s="810" t="s">
        <v>24</v>
      </c>
      <c r="Z182" s="811"/>
      <c r="AA182" s="812"/>
      <c r="AB182" s="1114"/>
      <c r="AC182" s="1109"/>
      <c r="AD182" s="1115"/>
      <c r="AE182" s="1108"/>
      <c r="AF182" s="1109"/>
      <c r="AG182" s="1110"/>
      <c r="AH182" s="1118">
        <v>0</v>
      </c>
      <c r="AI182" s="472" t="str">
        <f>IF(AI$6=0,"",AI$6)</f>
        <v>○○建設(株)</v>
      </c>
      <c r="AJ182" s="473" t="s">
        <v>153</v>
      </c>
      <c r="AK182" s="1118">
        <v>0</v>
      </c>
      <c r="AL182" s="472" t="str">
        <f>IF(AL$6=0,"",AL$6)</f>
        <v>□□組</v>
      </c>
      <c r="AM182" s="474" t="s">
        <v>153</v>
      </c>
      <c r="AN182" s="551">
        <f>IF(AO187="","",IF(AO187="事例あり",-1,IF(AO187="なし",0,"")))</f>
        <v>0</v>
      </c>
      <c r="AO182" s="258" t="str">
        <f>IF(AO$6=0,"",AO$6)</f>
        <v>△△建設</v>
      </c>
      <c r="AP182" s="259" t="s">
        <v>153</v>
      </c>
      <c r="AQ182" s="158"/>
      <c r="AR182" s="158"/>
      <c r="AS182" s="76"/>
      <c r="AT182" s="78" t="s">
        <v>25</v>
      </c>
      <c r="AU182" s="137"/>
      <c r="AV182" s="137"/>
      <c r="AW182" s="148"/>
      <c r="AX182" s="148"/>
      <c r="AY182" s="148"/>
      <c r="AZ182" s="148"/>
      <c r="BA182" s="148"/>
      <c r="BB182" s="148"/>
      <c r="BC182" s="148"/>
      <c r="BD182" s="148"/>
      <c r="BE182" s="148"/>
      <c r="BF182" s="148"/>
    </row>
    <row r="183" spans="1:58" s="89" customFormat="1" ht="13.9" customHeight="1">
      <c r="B183" s="1158"/>
      <c r="C183" s="1159"/>
      <c r="D183" s="836"/>
      <c r="E183" s="837"/>
      <c r="F183" s="837"/>
      <c r="G183" s="837"/>
      <c r="H183" s="837"/>
      <c r="I183" s="837"/>
      <c r="J183" s="837"/>
      <c r="K183" s="837"/>
      <c r="L183" s="838"/>
      <c r="M183" s="842"/>
      <c r="N183" s="843"/>
      <c r="O183" s="843"/>
      <c r="P183" s="843"/>
      <c r="Q183" s="843"/>
      <c r="R183" s="843"/>
      <c r="S183" s="843"/>
      <c r="T183" s="843"/>
      <c r="U183" s="843"/>
      <c r="V183" s="843"/>
      <c r="W183" s="843"/>
      <c r="X183" s="844"/>
      <c r="Y183" s="804"/>
      <c r="Z183" s="805"/>
      <c r="AA183" s="806"/>
      <c r="AB183" s="1095"/>
      <c r="AC183" s="1096"/>
      <c r="AD183" s="1097"/>
      <c r="AE183" s="1103"/>
      <c r="AF183" s="1096"/>
      <c r="AG183" s="1104"/>
      <c r="AH183" s="1119"/>
      <c r="AI183" s="475" t="str">
        <f>IF(AI$7=0,"",AI$7)</f>
        <v/>
      </c>
      <c r="AJ183" s="476"/>
      <c r="AK183" s="1119"/>
      <c r="AL183" s="475" t="str">
        <f>IF(AL$7=0,"",AL$7)</f>
        <v>◇◇工業</v>
      </c>
      <c r="AM183" s="477" t="s">
        <v>153</v>
      </c>
      <c r="AN183" s="552"/>
      <c r="AO183" s="260" t="str">
        <f>IF(AO$7=0,"",AO$7)</f>
        <v/>
      </c>
      <c r="AP183" s="261"/>
      <c r="AQ183" s="158"/>
      <c r="AR183" s="158"/>
      <c r="AS183" s="76"/>
      <c r="AT183" s="80"/>
      <c r="AU183" s="137"/>
      <c r="AV183" s="137"/>
      <c r="AW183" s="148"/>
      <c r="AX183" s="148"/>
      <c r="AY183" s="148"/>
      <c r="AZ183" s="148"/>
      <c r="BA183" s="148"/>
      <c r="BB183" s="148"/>
      <c r="BC183" s="148"/>
      <c r="BD183" s="148"/>
      <c r="BE183" s="148"/>
      <c r="BF183" s="148"/>
    </row>
    <row r="184" spans="1:58" s="89" customFormat="1" ht="13.9" customHeight="1">
      <c r="B184" s="1158"/>
      <c r="C184" s="1159"/>
      <c r="D184" s="836"/>
      <c r="E184" s="837"/>
      <c r="F184" s="837"/>
      <c r="G184" s="837"/>
      <c r="H184" s="837"/>
      <c r="I184" s="837"/>
      <c r="J184" s="837"/>
      <c r="K184" s="837"/>
      <c r="L184" s="838"/>
      <c r="M184" s="842"/>
      <c r="N184" s="843"/>
      <c r="O184" s="843"/>
      <c r="P184" s="843"/>
      <c r="Q184" s="843"/>
      <c r="R184" s="843"/>
      <c r="S184" s="843"/>
      <c r="T184" s="843"/>
      <c r="U184" s="843"/>
      <c r="V184" s="843"/>
      <c r="W184" s="843"/>
      <c r="X184" s="844"/>
      <c r="Y184" s="804"/>
      <c r="Z184" s="805"/>
      <c r="AA184" s="806"/>
      <c r="AB184" s="1095"/>
      <c r="AC184" s="1096"/>
      <c r="AD184" s="1097"/>
      <c r="AE184" s="1103"/>
      <c r="AF184" s="1096"/>
      <c r="AG184" s="1104"/>
      <c r="AH184" s="1119"/>
      <c r="AI184" s="475" t="str">
        <f>IF(AI$8=0,"",AI$8)</f>
        <v/>
      </c>
      <c r="AJ184" s="476"/>
      <c r="AK184" s="1119"/>
      <c r="AL184" s="475" t="str">
        <f>IF(AL$8=0,"",AL$8)</f>
        <v/>
      </c>
      <c r="AM184" s="477"/>
      <c r="AN184" s="552"/>
      <c r="AO184" s="260" t="str">
        <f>IF(AO$8=0,"",AO$8)</f>
        <v/>
      </c>
      <c r="AP184" s="261"/>
      <c r="AQ184" s="158"/>
      <c r="AR184" s="158"/>
      <c r="AS184" s="76"/>
      <c r="AT184" s="81" t="s">
        <v>26</v>
      </c>
      <c r="AU184" s="137"/>
      <c r="AV184" s="137"/>
      <c r="AW184" s="148"/>
      <c r="AX184" s="148"/>
      <c r="AY184" s="148"/>
      <c r="AZ184" s="148"/>
      <c r="BA184" s="148"/>
      <c r="BB184" s="148"/>
      <c r="BC184" s="148"/>
      <c r="BD184" s="148"/>
      <c r="BE184" s="148"/>
      <c r="BF184" s="148"/>
    </row>
    <row r="185" spans="1:58" s="89" customFormat="1" ht="13.9" customHeight="1">
      <c r="B185" s="1158"/>
      <c r="C185" s="1159"/>
      <c r="D185" s="836"/>
      <c r="E185" s="837"/>
      <c r="F185" s="837"/>
      <c r="G185" s="837"/>
      <c r="H185" s="837"/>
      <c r="I185" s="837"/>
      <c r="J185" s="837"/>
      <c r="K185" s="837"/>
      <c r="L185" s="838"/>
      <c r="M185" s="842"/>
      <c r="N185" s="843"/>
      <c r="O185" s="843"/>
      <c r="P185" s="843"/>
      <c r="Q185" s="843"/>
      <c r="R185" s="843"/>
      <c r="S185" s="843"/>
      <c r="T185" s="843"/>
      <c r="U185" s="843"/>
      <c r="V185" s="843"/>
      <c r="W185" s="843"/>
      <c r="X185" s="844"/>
      <c r="Y185" s="804"/>
      <c r="Z185" s="805"/>
      <c r="AA185" s="806"/>
      <c r="AB185" s="1095"/>
      <c r="AC185" s="1096"/>
      <c r="AD185" s="1097"/>
      <c r="AE185" s="1103"/>
      <c r="AF185" s="1096"/>
      <c r="AG185" s="1104"/>
      <c r="AH185" s="1119"/>
      <c r="AI185" s="475"/>
      <c r="AJ185" s="476"/>
      <c r="AK185" s="1119"/>
      <c r="AL185" s="475"/>
      <c r="AM185" s="477"/>
      <c r="AN185" s="552"/>
      <c r="AO185" s="336"/>
      <c r="AP185" s="329"/>
      <c r="AQ185" s="158"/>
      <c r="AR185" s="158"/>
      <c r="AS185" s="103"/>
      <c r="AU185" s="148"/>
      <c r="AV185" s="148"/>
      <c r="AW185" s="148"/>
      <c r="AX185" s="148"/>
      <c r="AY185" s="148"/>
      <c r="AZ185" s="148"/>
      <c r="BA185" s="148"/>
      <c r="BB185" s="148"/>
      <c r="BC185" s="148"/>
      <c r="BD185" s="148"/>
      <c r="BE185" s="148"/>
      <c r="BF185" s="148"/>
    </row>
    <row r="186" spans="1:58" s="89" customFormat="1" ht="13.9" customHeight="1">
      <c r="B186" s="1158"/>
      <c r="C186" s="1159"/>
      <c r="D186" s="836"/>
      <c r="E186" s="837"/>
      <c r="F186" s="837"/>
      <c r="G186" s="837"/>
      <c r="H186" s="837"/>
      <c r="I186" s="837"/>
      <c r="J186" s="837"/>
      <c r="K186" s="837"/>
      <c r="L186" s="838"/>
      <c r="M186" s="842"/>
      <c r="N186" s="843"/>
      <c r="O186" s="843"/>
      <c r="P186" s="843"/>
      <c r="Q186" s="843"/>
      <c r="R186" s="843"/>
      <c r="S186" s="843"/>
      <c r="T186" s="843"/>
      <c r="U186" s="843"/>
      <c r="V186" s="843"/>
      <c r="W186" s="843"/>
      <c r="X186" s="844"/>
      <c r="Y186" s="804"/>
      <c r="Z186" s="805"/>
      <c r="AA186" s="806"/>
      <c r="AB186" s="1095"/>
      <c r="AC186" s="1096"/>
      <c r="AD186" s="1097"/>
      <c r="AE186" s="1103"/>
      <c r="AF186" s="1096"/>
      <c r="AG186" s="1104"/>
      <c r="AH186" s="1119"/>
      <c r="AI186" s="478" t="s">
        <v>4</v>
      </c>
      <c r="AJ186" s="479"/>
      <c r="AK186" s="1119"/>
      <c r="AL186" s="478" t="s">
        <v>4</v>
      </c>
      <c r="AM186" s="480"/>
      <c r="AN186" s="552"/>
      <c r="AO186" s="337" t="s">
        <v>4</v>
      </c>
      <c r="AP186" s="331"/>
      <c r="AQ186" s="159"/>
      <c r="AR186" s="159"/>
      <c r="AS186" s="103"/>
      <c r="AT186" s="86" t="s">
        <v>235</v>
      </c>
      <c r="AU186" s="148"/>
      <c r="AV186" s="148"/>
      <c r="AW186" s="148"/>
      <c r="AX186" s="148"/>
      <c r="AY186" s="148"/>
      <c r="AZ186" s="148"/>
      <c r="BA186" s="148"/>
      <c r="BB186" s="148"/>
      <c r="BC186" s="148"/>
      <c r="BD186" s="148"/>
      <c r="BE186" s="148"/>
      <c r="BF186" s="148"/>
    </row>
    <row r="187" spans="1:58" s="86" customFormat="1" ht="13.9" customHeight="1">
      <c r="A187" s="89"/>
      <c r="B187" s="1158"/>
      <c r="C187" s="1159"/>
      <c r="D187" s="836"/>
      <c r="E187" s="837"/>
      <c r="F187" s="837"/>
      <c r="G187" s="837"/>
      <c r="H187" s="837"/>
      <c r="I187" s="837"/>
      <c r="J187" s="837"/>
      <c r="K187" s="837"/>
      <c r="L187" s="838"/>
      <c r="M187" s="845"/>
      <c r="N187" s="846"/>
      <c r="O187" s="846"/>
      <c r="P187" s="846"/>
      <c r="Q187" s="846"/>
      <c r="R187" s="846"/>
      <c r="S187" s="846"/>
      <c r="T187" s="846"/>
      <c r="U187" s="846"/>
      <c r="V187" s="846"/>
      <c r="W187" s="846"/>
      <c r="X187" s="847"/>
      <c r="Y187" s="807"/>
      <c r="Z187" s="808"/>
      <c r="AA187" s="809"/>
      <c r="AB187" s="1116"/>
      <c r="AC187" s="1112"/>
      <c r="AD187" s="1117"/>
      <c r="AE187" s="1111"/>
      <c r="AF187" s="1112"/>
      <c r="AG187" s="1113"/>
      <c r="AH187" s="1120"/>
      <c r="AI187" s="813" t="s">
        <v>153</v>
      </c>
      <c r="AJ187" s="1107"/>
      <c r="AK187" s="1120"/>
      <c r="AL187" s="813" t="s">
        <v>153</v>
      </c>
      <c r="AM187" s="814"/>
      <c r="AN187" s="553"/>
      <c r="AO187" s="1085" t="s">
        <v>153</v>
      </c>
      <c r="AP187" s="1086"/>
      <c r="AQ187" s="170"/>
      <c r="AR187" s="170"/>
      <c r="AS187" s="102"/>
      <c r="AT187" s="131" t="str">
        <f t="shared" ref="AT187:AT194" si="13">S198</f>
        <v>沼田町</v>
      </c>
      <c r="AU187" s="147"/>
      <c r="AV187" s="147"/>
      <c r="AW187" s="147"/>
      <c r="AX187" s="147"/>
      <c r="AY187" s="147"/>
      <c r="AZ187" s="147"/>
      <c r="BA187" s="147"/>
      <c r="BB187" s="147"/>
      <c r="BC187" s="147"/>
      <c r="BD187" s="147"/>
      <c r="BE187" s="147"/>
      <c r="BF187" s="147"/>
    </row>
    <row r="188" spans="1:58" s="89" customFormat="1" ht="13.9" customHeight="1">
      <c r="A188" s="86"/>
      <c r="B188" s="1158"/>
      <c r="C188" s="1159"/>
      <c r="D188" s="836"/>
      <c r="E188" s="837"/>
      <c r="F188" s="837"/>
      <c r="G188" s="837"/>
      <c r="H188" s="837"/>
      <c r="I188" s="837"/>
      <c r="J188" s="837"/>
      <c r="K188" s="837"/>
      <c r="L188" s="838"/>
      <c r="M188" s="842" t="s">
        <v>45</v>
      </c>
      <c r="N188" s="843"/>
      <c r="O188" s="843"/>
      <c r="P188" s="843"/>
      <c r="Q188" s="843"/>
      <c r="R188" s="843"/>
      <c r="S188" s="843"/>
      <c r="T188" s="843"/>
      <c r="U188" s="843"/>
      <c r="V188" s="843"/>
      <c r="W188" s="843"/>
      <c r="X188" s="844"/>
      <c r="Y188" s="804" t="s">
        <v>27</v>
      </c>
      <c r="Z188" s="805"/>
      <c r="AA188" s="806"/>
      <c r="AB188" s="1092"/>
      <c r="AC188" s="1093"/>
      <c r="AD188" s="1094"/>
      <c r="AE188" s="1101"/>
      <c r="AF188" s="1093"/>
      <c r="AG188" s="1102"/>
      <c r="AH188" s="1090">
        <v>0</v>
      </c>
      <c r="AI188" s="481" t="str">
        <f>IF(AI$6=0,"",AI$6)</f>
        <v>○○建設(株)</v>
      </c>
      <c r="AJ188" s="473" t="s">
        <v>153</v>
      </c>
      <c r="AK188" s="1090">
        <v>0</v>
      </c>
      <c r="AL188" s="481" t="str">
        <f>IF(AL$6=0,"",AL$6)</f>
        <v>□□組</v>
      </c>
      <c r="AM188" s="474" t="s">
        <v>153</v>
      </c>
      <c r="AN188" s="883">
        <f>IF(AO193="","",IF(AO193="事例あり",-1,IF(AO193="なし",0,"")))</f>
        <v>0</v>
      </c>
      <c r="AO188" s="267" t="str">
        <f>IF(AO$6=0,"",AO$6)</f>
        <v>△△建設</v>
      </c>
      <c r="AP188" s="259" t="s">
        <v>153</v>
      </c>
      <c r="AQ188" s="158"/>
      <c r="AR188" s="158"/>
      <c r="AS188" s="103"/>
      <c r="AT188" s="131" t="str">
        <f t="shared" si="13"/>
        <v>秩父別町</v>
      </c>
      <c r="AU188" s="148"/>
      <c r="AV188" s="148"/>
      <c r="AW188" s="148"/>
      <c r="AX188" s="148"/>
      <c r="AY188" s="148"/>
      <c r="AZ188" s="148"/>
      <c r="BA188" s="148"/>
      <c r="BB188" s="148"/>
      <c r="BC188" s="148"/>
      <c r="BD188" s="148"/>
      <c r="BE188" s="148"/>
      <c r="BF188" s="148"/>
    </row>
    <row r="189" spans="1:58" s="89" customFormat="1" ht="13.9" customHeight="1">
      <c r="B189" s="1158"/>
      <c r="C189" s="1159"/>
      <c r="D189" s="836"/>
      <c r="E189" s="837"/>
      <c r="F189" s="837"/>
      <c r="G189" s="837"/>
      <c r="H189" s="837"/>
      <c r="I189" s="837"/>
      <c r="J189" s="837"/>
      <c r="K189" s="837"/>
      <c r="L189" s="838"/>
      <c r="M189" s="842"/>
      <c r="N189" s="843"/>
      <c r="O189" s="843"/>
      <c r="P189" s="843"/>
      <c r="Q189" s="843"/>
      <c r="R189" s="843"/>
      <c r="S189" s="843"/>
      <c r="T189" s="843"/>
      <c r="U189" s="843"/>
      <c r="V189" s="843"/>
      <c r="W189" s="843"/>
      <c r="X189" s="844"/>
      <c r="Y189" s="804"/>
      <c r="Z189" s="805"/>
      <c r="AA189" s="806"/>
      <c r="AB189" s="1095"/>
      <c r="AC189" s="1096"/>
      <c r="AD189" s="1097"/>
      <c r="AE189" s="1103"/>
      <c r="AF189" s="1096"/>
      <c r="AG189" s="1104"/>
      <c r="AH189" s="1090"/>
      <c r="AI189" s="475" t="str">
        <f>IF(AI$7=0,"",AI$7)</f>
        <v/>
      </c>
      <c r="AJ189" s="476"/>
      <c r="AK189" s="1090"/>
      <c r="AL189" s="475" t="str">
        <f>IF(AL$7=0,"",AL$7)</f>
        <v>◇◇工業</v>
      </c>
      <c r="AM189" s="477" t="s">
        <v>153</v>
      </c>
      <c r="AN189" s="883"/>
      <c r="AO189" s="260" t="str">
        <f>IF(AO$7=0,"",AO$7)</f>
        <v/>
      </c>
      <c r="AP189" s="261"/>
      <c r="AQ189" s="158"/>
      <c r="AR189" s="158"/>
      <c r="AS189" s="103"/>
      <c r="AT189" s="131" t="str">
        <f t="shared" si="13"/>
        <v>深川市</v>
      </c>
      <c r="AU189" s="148"/>
      <c r="AV189" s="148"/>
      <c r="AW189" s="148"/>
      <c r="AX189" s="148"/>
      <c r="AY189" s="148"/>
      <c r="AZ189" s="148"/>
      <c r="BA189" s="148"/>
      <c r="BB189" s="148"/>
      <c r="BC189" s="148"/>
      <c r="BD189" s="148"/>
      <c r="BE189" s="148"/>
      <c r="BF189" s="148"/>
    </row>
    <row r="190" spans="1:58" s="89" customFormat="1" ht="13.9" customHeight="1">
      <c r="B190" s="1158"/>
      <c r="C190" s="1159"/>
      <c r="D190" s="836"/>
      <c r="E190" s="837"/>
      <c r="F190" s="837"/>
      <c r="G190" s="837"/>
      <c r="H190" s="837"/>
      <c r="I190" s="837"/>
      <c r="J190" s="837"/>
      <c r="K190" s="837"/>
      <c r="L190" s="838"/>
      <c r="M190" s="842"/>
      <c r="N190" s="843"/>
      <c r="O190" s="843"/>
      <c r="P190" s="843"/>
      <c r="Q190" s="843"/>
      <c r="R190" s="843"/>
      <c r="S190" s="843"/>
      <c r="T190" s="843"/>
      <c r="U190" s="843"/>
      <c r="V190" s="843"/>
      <c r="W190" s="843"/>
      <c r="X190" s="844"/>
      <c r="Y190" s="804"/>
      <c r="Z190" s="805"/>
      <c r="AA190" s="806"/>
      <c r="AB190" s="1095"/>
      <c r="AC190" s="1096"/>
      <c r="AD190" s="1097"/>
      <c r="AE190" s="1103"/>
      <c r="AF190" s="1096"/>
      <c r="AG190" s="1104"/>
      <c r="AH190" s="1090"/>
      <c r="AI190" s="475" t="str">
        <f>IF(AI$8=0,"",AI$8)</f>
        <v/>
      </c>
      <c r="AJ190" s="476"/>
      <c r="AK190" s="1090"/>
      <c r="AL190" s="475" t="str">
        <f>IF(AL$8=0,"",AL$8)</f>
        <v/>
      </c>
      <c r="AM190" s="477"/>
      <c r="AN190" s="883"/>
      <c r="AO190" s="260" t="str">
        <f>IF(AO$8=0,"",AO$8)</f>
        <v/>
      </c>
      <c r="AP190" s="261"/>
      <c r="AQ190" s="158"/>
      <c r="AR190" s="158"/>
      <c r="AS190" s="103"/>
      <c r="AT190" s="131" t="str">
        <f t="shared" si="13"/>
        <v>北竜町</v>
      </c>
      <c r="AU190" s="148"/>
      <c r="AV190" s="148"/>
      <c r="AW190" s="148"/>
      <c r="AX190" s="148"/>
      <c r="AY190" s="148"/>
      <c r="AZ190" s="148"/>
      <c r="BA190" s="148"/>
      <c r="BB190" s="148"/>
      <c r="BC190" s="148"/>
      <c r="BD190" s="148"/>
      <c r="BE190" s="148"/>
      <c r="BF190" s="148"/>
    </row>
    <row r="191" spans="1:58" s="89" customFormat="1" ht="13.9" customHeight="1">
      <c r="B191" s="1158"/>
      <c r="C191" s="1159"/>
      <c r="D191" s="836"/>
      <c r="E191" s="837"/>
      <c r="F191" s="837"/>
      <c r="G191" s="837"/>
      <c r="H191" s="837"/>
      <c r="I191" s="837"/>
      <c r="J191" s="837"/>
      <c r="K191" s="837"/>
      <c r="L191" s="838"/>
      <c r="M191" s="842"/>
      <c r="N191" s="843"/>
      <c r="O191" s="843"/>
      <c r="P191" s="843"/>
      <c r="Q191" s="843"/>
      <c r="R191" s="843"/>
      <c r="S191" s="843"/>
      <c r="T191" s="843"/>
      <c r="U191" s="843"/>
      <c r="V191" s="843"/>
      <c r="W191" s="843"/>
      <c r="X191" s="844"/>
      <c r="Y191" s="804"/>
      <c r="Z191" s="805"/>
      <c r="AA191" s="806"/>
      <c r="AB191" s="1095"/>
      <c r="AC191" s="1096"/>
      <c r="AD191" s="1097"/>
      <c r="AE191" s="1103"/>
      <c r="AF191" s="1096"/>
      <c r="AG191" s="1104"/>
      <c r="AH191" s="1090"/>
      <c r="AI191" s="475"/>
      <c r="AJ191" s="476"/>
      <c r="AK191" s="1090"/>
      <c r="AL191" s="475"/>
      <c r="AM191" s="477"/>
      <c r="AN191" s="883"/>
      <c r="AO191" s="336"/>
      <c r="AP191" s="329"/>
      <c r="AQ191" s="158"/>
      <c r="AR191" s="158"/>
      <c r="AS191" s="103"/>
      <c r="AT191" s="131">
        <f t="shared" si="13"/>
        <v>0</v>
      </c>
      <c r="AU191" s="148"/>
      <c r="AV191" s="148"/>
      <c r="AW191" s="148"/>
      <c r="AX191" s="148"/>
      <c r="AY191" s="148"/>
      <c r="AZ191" s="148"/>
      <c r="BA191" s="148"/>
      <c r="BB191" s="148"/>
      <c r="BC191" s="148"/>
      <c r="BD191" s="148"/>
      <c r="BE191" s="148"/>
      <c r="BF191" s="148"/>
    </row>
    <row r="192" spans="1:58" s="89" customFormat="1" ht="13.9" customHeight="1">
      <c r="B192" s="1158"/>
      <c r="C192" s="1159"/>
      <c r="D192" s="836"/>
      <c r="E192" s="837"/>
      <c r="F192" s="837"/>
      <c r="G192" s="837"/>
      <c r="H192" s="837"/>
      <c r="I192" s="837"/>
      <c r="J192" s="837"/>
      <c r="K192" s="837"/>
      <c r="L192" s="838"/>
      <c r="M192" s="842"/>
      <c r="N192" s="843"/>
      <c r="O192" s="843"/>
      <c r="P192" s="843"/>
      <c r="Q192" s="843"/>
      <c r="R192" s="843"/>
      <c r="S192" s="843"/>
      <c r="T192" s="843"/>
      <c r="U192" s="843"/>
      <c r="V192" s="843"/>
      <c r="W192" s="843"/>
      <c r="X192" s="844"/>
      <c r="Y192" s="804"/>
      <c r="Z192" s="805"/>
      <c r="AA192" s="806"/>
      <c r="AB192" s="1095"/>
      <c r="AC192" s="1096"/>
      <c r="AD192" s="1097"/>
      <c r="AE192" s="1103"/>
      <c r="AF192" s="1096"/>
      <c r="AG192" s="1104"/>
      <c r="AH192" s="1090"/>
      <c r="AI192" s="478" t="s">
        <v>4</v>
      </c>
      <c r="AJ192" s="479"/>
      <c r="AK192" s="1090"/>
      <c r="AL192" s="478" t="s">
        <v>4</v>
      </c>
      <c r="AM192" s="480"/>
      <c r="AN192" s="883"/>
      <c r="AO192" s="337" t="s">
        <v>4</v>
      </c>
      <c r="AP192" s="331"/>
      <c r="AQ192" s="159"/>
      <c r="AR192" s="159"/>
      <c r="AS192" s="103"/>
      <c r="AT192" s="131">
        <f t="shared" si="13"/>
        <v>0</v>
      </c>
      <c r="AU192" s="148"/>
      <c r="AV192" s="150"/>
      <c r="AW192" s="148"/>
      <c r="AX192" s="148"/>
      <c r="AY192" s="148"/>
      <c r="AZ192" s="148"/>
      <c r="BA192" s="148"/>
      <c r="BB192" s="148"/>
      <c r="BC192" s="148"/>
      <c r="BD192" s="148"/>
      <c r="BE192" s="148"/>
      <c r="BF192" s="148"/>
    </row>
    <row r="193" spans="1:128" s="86" customFormat="1" ht="13.9" customHeight="1" thickBot="1">
      <c r="A193" s="89"/>
      <c r="B193" s="1160"/>
      <c r="C193" s="1161"/>
      <c r="D193" s="839"/>
      <c r="E193" s="840"/>
      <c r="F193" s="840"/>
      <c r="G193" s="840"/>
      <c r="H193" s="840"/>
      <c r="I193" s="840"/>
      <c r="J193" s="840"/>
      <c r="K193" s="840"/>
      <c r="L193" s="841"/>
      <c r="M193" s="845"/>
      <c r="N193" s="846"/>
      <c r="O193" s="846"/>
      <c r="P193" s="846"/>
      <c r="Q193" s="846"/>
      <c r="R193" s="846"/>
      <c r="S193" s="846"/>
      <c r="T193" s="846"/>
      <c r="U193" s="846"/>
      <c r="V193" s="846"/>
      <c r="W193" s="846"/>
      <c r="X193" s="847"/>
      <c r="Y193" s="807"/>
      <c r="Z193" s="808"/>
      <c r="AA193" s="809"/>
      <c r="AB193" s="1098"/>
      <c r="AC193" s="1099"/>
      <c r="AD193" s="1100"/>
      <c r="AE193" s="1105"/>
      <c r="AF193" s="1099"/>
      <c r="AG193" s="1106"/>
      <c r="AH193" s="1091"/>
      <c r="AI193" s="813" t="s">
        <v>153</v>
      </c>
      <c r="AJ193" s="1107"/>
      <c r="AK193" s="1091"/>
      <c r="AL193" s="813" t="s">
        <v>153</v>
      </c>
      <c r="AM193" s="814"/>
      <c r="AN193" s="883"/>
      <c r="AO193" s="1085" t="s">
        <v>153</v>
      </c>
      <c r="AP193" s="1086"/>
      <c r="AQ193" s="170"/>
      <c r="AR193" s="170"/>
      <c r="AS193" s="102"/>
      <c r="AT193" s="131">
        <f t="shared" si="13"/>
        <v>0</v>
      </c>
      <c r="AU193" s="149"/>
      <c r="AV193" s="149"/>
      <c r="AW193" s="147"/>
      <c r="AX193" s="147"/>
      <c r="AY193" s="147"/>
      <c r="AZ193" s="147"/>
      <c r="BA193" s="147"/>
      <c r="BB193" s="147"/>
      <c r="BC193" s="147"/>
      <c r="BD193" s="147"/>
      <c r="BE193" s="147"/>
      <c r="BF193" s="147"/>
    </row>
    <row r="194" spans="1:128" s="89" customFormat="1" ht="27" customHeight="1" thickBot="1">
      <c r="A194" s="86"/>
      <c r="B194" s="1135" t="s">
        <v>120</v>
      </c>
      <c r="C194" s="1136"/>
      <c r="D194" s="1136"/>
      <c r="E194" s="1136"/>
      <c r="F194" s="1136"/>
      <c r="G194" s="1136"/>
      <c r="H194" s="1136"/>
      <c r="I194" s="1136"/>
      <c r="J194" s="1136"/>
      <c r="K194" s="1136"/>
      <c r="L194" s="1136"/>
      <c r="M194" s="1136"/>
      <c r="N194" s="1136"/>
      <c r="O194" s="1136"/>
      <c r="P194" s="1136"/>
      <c r="Q194" s="1136"/>
      <c r="R194" s="1136"/>
      <c r="S194" s="1136"/>
      <c r="T194" s="1136"/>
      <c r="U194" s="1136"/>
      <c r="V194" s="1136"/>
      <c r="W194" s="1136"/>
      <c r="X194" s="1137"/>
      <c r="Y194" s="795">
        <v>20</v>
      </c>
      <c r="Z194" s="796"/>
      <c r="AA194" s="797"/>
      <c r="AB194" s="798">
        <f>SUM(AB5:AD193)</f>
        <v>21.5</v>
      </c>
      <c r="AC194" s="799"/>
      <c r="AD194" s="800"/>
      <c r="AE194" s="801">
        <f>SUM(AE5:AG193)</f>
        <v>21.5</v>
      </c>
      <c r="AF194" s="802"/>
      <c r="AG194" s="803"/>
      <c r="AH194" s="482">
        <v>17.5</v>
      </c>
      <c r="AI194" s="483"/>
      <c r="AJ194" s="484"/>
      <c r="AK194" s="482">
        <v>16.7</v>
      </c>
      <c r="AL194" s="483"/>
      <c r="AM194" s="485"/>
      <c r="AN194" s="235">
        <f>SUM(AN5:AN103)+AQ110+SUM(AN128:AN145)+AQ152+AN182+AN188</f>
        <v>19.25</v>
      </c>
      <c r="AO194" s="338"/>
      <c r="AP194" s="339"/>
      <c r="AQ194" s="188"/>
      <c r="AR194" s="159"/>
      <c r="AS194" s="103"/>
      <c r="AT194" s="131" t="str">
        <f t="shared" si="13"/>
        <v>同じ振興局管内</v>
      </c>
      <c r="AU194" s="150"/>
      <c r="AV194" s="150"/>
      <c r="AW194" s="148"/>
      <c r="AX194" s="148"/>
      <c r="AY194" s="148"/>
      <c r="AZ194" s="148"/>
      <c r="BA194" s="148"/>
      <c r="BB194" s="148"/>
      <c r="BC194" s="148"/>
      <c r="BD194" s="148"/>
      <c r="BE194" s="148"/>
      <c r="BF194" s="148"/>
    </row>
    <row r="195" spans="1:128" s="86" customFormat="1" ht="20.100000000000001" customHeight="1" thickBot="1">
      <c r="A195" s="105"/>
      <c r="B195" s="106"/>
      <c r="C195" s="106"/>
      <c r="D195" s="107"/>
      <c r="E195" s="106"/>
      <c r="F195" s="106"/>
      <c r="G195" s="106"/>
      <c r="H195" s="106"/>
      <c r="I195" s="106"/>
      <c r="J195" s="106"/>
      <c r="K195" s="106"/>
      <c r="L195" s="106"/>
      <c r="M195" s="106"/>
      <c r="N195" s="106"/>
      <c r="O195" s="106"/>
      <c r="P195" s="106"/>
      <c r="Q195" s="106"/>
      <c r="R195" s="106"/>
      <c r="S195" s="106"/>
      <c r="T195" s="106"/>
      <c r="U195" s="107"/>
      <c r="V195" s="107"/>
      <c r="W195" s="107"/>
      <c r="X195" s="107"/>
      <c r="Y195" s="107"/>
      <c r="Z195" s="107"/>
      <c r="AA195" s="107"/>
      <c r="AB195" s="26"/>
      <c r="AC195" s="26"/>
      <c r="AD195" s="26"/>
      <c r="AE195" s="26"/>
      <c r="AF195" s="26"/>
      <c r="AG195" s="26"/>
      <c r="AH195" s="71"/>
      <c r="AI195" s="71"/>
      <c r="AJ195" s="72"/>
      <c r="AK195" s="71"/>
      <c r="AL195" s="71"/>
      <c r="AM195" s="72"/>
      <c r="AN195" s="198"/>
      <c r="AO195" s="71"/>
      <c r="AP195" s="72"/>
      <c r="AQ195" s="189"/>
      <c r="AR195" s="173"/>
      <c r="AS195" s="102"/>
      <c r="AT195" s="111" t="s">
        <v>422</v>
      </c>
      <c r="AU195" s="149"/>
      <c r="AV195" s="149"/>
      <c r="AW195" s="147"/>
      <c r="AX195" s="147"/>
      <c r="AY195" s="147"/>
      <c r="AZ195" s="147"/>
      <c r="BA195" s="147"/>
      <c r="BB195" s="147"/>
      <c r="BC195" s="147"/>
      <c r="BD195" s="147"/>
      <c r="BE195" s="147"/>
      <c r="BF195" s="147"/>
    </row>
    <row r="196" spans="1:128" ht="20.100000000000001" customHeight="1" thickTop="1">
      <c r="B196" s="1123"/>
      <c r="C196" s="1124"/>
      <c r="D196" s="1124"/>
      <c r="E196" s="1124"/>
      <c r="F196" s="1124"/>
      <c r="G196" s="1124"/>
      <c r="H196" s="1124"/>
      <c r="I196" s="1124"/>
      <c r="J196" s="1124"/>
      <c r="K196" s="1124"/>
      <c r="L196" s="1124"/>
      <c r="M196" s="1124"/>
      <c r="N196" s="1124"/>
      <c r="O196" s="1124"/>
      <c r="P196" s="1124"/>
      <c r="Q196" s="1124"/>
      <c r="R196" s="1124"/>
      <c r="S196" s="1124"/>
      <c r="T196" s="1124"/>
      <c r="U196" s="1124"/>
      <c r="V196" s="1124"/>
      <c r="W196" s="1124"/>
      <c r="X196" s="1124"/>
      <c r="Y196" s="1124"/>
      <c r="Z196" s="1124"/>
      <c r="AA196" s="1125"/>
      <c r="AB196" s="792"/>
      <c r="AC196" s="793"/>
      <c r="AD196" s="793"/>
      <c r="AE196" s="793"/>
      <c r="AF196" s="793"/>
      <c r="AG196" s="794"/>
      <c r="AH196" s="73">
        <f>AH3</f>
        <v>0</v>
      </c>
      <c r="AI196" s="1174" t="str">
        <f>IF(AI3=0,"",AI3)</f>
        <v>○○建設(株)</v>
      </c>
      <c r="AJ196" s="1175"/>
      <c r="AK196" s="73">
        <f>AK3</f>
        <v>0</v>
      </c>
      <c r="AL196" s="1174" t="str">
        <f>IF(AL3=0,"",AL3)</f>
        <v>□□組・◇◇工業　経常建設共同企業体</v>
      </c>
      <c r="AM196" s="1175"/>
      <c r="AN196" s="199">
        <f>AN3</f>
        <v>0</v>
      </c>
      <c r="AO196" s="1174" t="str">
        <f>IF(AO3=0,"",AO3)</f>
        <v/>
      </c>
      <c r="AP196" s="1175"/>
      <c r="AQ196" s="190"/>
      <c r="AR196" s="174"/>
      <c r="AT196" s="112"/>
      <c r="AU196" s="149"/>
      <c r="AV196" s="149"/>
      <c r="AW196" s="149"/>
      <c r="AX196" s="149"/>
      <c r="AY196" s="149"/>
      <c r="AZ196" s="149"/>
      <c r="BA196" s="149"/>
      <c r="BB196" s="149"/>
      <c r="BC196" s="149"/>
      <c r="BD196" s="149"/>
      <c r="BE196" s="149"/>
      <c r="BF196" s="149"/>
    </row>
    <row r="197" spans="1:128" ht="20.100000000000001" customHeight="1" thickBot="1">
      <c r="B197" s="1126" t="s">
        <v>121</v>
      </c>
      <c r="C197" s="1127"/>
      <c r="D197" s="1127"/>
      <c r="E197" s="1127"/>
      <c r="F197" s="1127"/>
      <c r="G197" s="1127"/>
      <c r="H197" s="1127"/>
      <c r="I197" s="1127"/>
      <c r="J197" s="1127"/>
      <c r="K197" s="1127"/>
      <c r="L197" s="1127"/>
      <c r="M197" s="1127"/>
      <c r="N197" s="1127"/>
      <c r="O197" s="1127"/>
      <c r="P197" s="1127"/>
      <c r="Q197" s="1127"/>
      <c r="R197" s="1127"/>
      <c r="S197" s="1127"/>
      <c r="T197" s="1127"/>
      <c r="U197" s="1127"/>
      <c r="V197" s="1127"/>
      <c r="W197" s="1127"/>
      <c r="X197" s="1127"/>
      <c r="Y197" s="1127"/>
      <c r="Z197" s="1127"/>
      <c r="AA197" s="1128"/>
      <c r="AB197" s="1129"/>
      <c r="AC197" s="1130"/>
      <c r="AD197" s="1130"/>
      <c r="AE197" s="1130"/>
      <c r="AF197" s="1130"/>
      <c r="AG197" s="1131"/>
      <c r="AH197" s="1171">
        <f>IF(AH194=0,"",AH194)</f>
        <v>17.5</v>
      </c>
      <c r="AI197" s="1172"/>
      <c r="AJ197" s="1173"/>
      <c r="AK197" s="1171">
        <f>IF(AK194=0,"",AK194)</f>
        <v>16.7</v>
      </c>
      <c r="AL197" s="1172"/>
      <c r="AM197" s="1173"/>
      <c r="AN197" s="1171">
        <f>IF(AN194=0,"",AN194)</f>
        <v>19.25</v>
      </c>
      <c r="AO197" s="1172"/>
      <c r="AP197" s="1173"/>
      <c r="AQ197" s="175"/>
      <c r="AR197" s="175"/>
      <c r="AT197" s="112"/>
      <c r="AU197" s="149"/>
      <c r="AV197" s="149"/>
      <c r="AW197" s="149"/>
      <c r="AX197" s="149"/>
      <c r="AY197" s="149"/>
      <c r="AZ197" s="149"/>
      <c r="BA197" s="149"/>
      <c r="BB197" s="149"/>
      <c r="BC197" s="149"/>
      <c r="BD197" s="149"/>
      <c r="BE197" s="149"/>
      <c r="BF197" s="149"/>
    </row>
    <row r="198" spans="1:128" ht="19.5" thickTop="1">
      <c r="B198" s="130"/>
      <c r="C198" s="130"/>
      <c r="D198" s="130"/>
      <c r="E198" s="130"/>
      <c r="F198" s="130"/>
      <c r="G198" s="130"/>
      <c r="H198" s="130"/>
      <c r="I198" s="130"/>
      <c r="J198" s="130"/>
      <c r="K198" s="130"/>
      <c r="L198" s="130"/>
      <c r="M198" s="130"/>
      <c r="N198" s="130"/>
      <c r="O198" s="1132" t="s">
        <v>273</v>
      </c>
      <c r="P198" s="1133"/>
      <c r="Q198" s="1133"/>
      <c r="R198" s="1133"/>
      <c r="S198" s="1133" t="str">
        <f>K199</f>
        <v>沼田町</v>
      </c>
      <c r="T198" s="1133"/>
      <c r="U198" s="1133"/>
      <c r="V198" s="1133"/>
      <c r="W198" s="1133"/>
      <c r="X198" s="130"/>
      <c r="Y198" s="130"/>
      <c r="Z198" s="130"/>
      <c r="AA198" s="130"/>
      <c r="AB198" s="109"/>
      <c r="AC198" s="109"/>
      <c r="AD198" s="109"/>
      <c r="AE198" s="109"/>
      <c r="AF198" s="109"/>
      <c r="AG198" s="109"/>
      <c r="AT198" s="112"/>
      <c r="AU198" s="149"/>
      <c r="AV198" s="149"/>
      <c r="AW198" s="149"/>
      <c r="AX198" s="149"/>
      <c r="AY198" s="149"/>
      <c r="AZ198" s="149"/>
      <c r="BA198" s="149"/>
      <c r="BB198" s="149"/>
      <c r="BC198" s="149"/>
      <c r="BD198" s="149"/>
      <c r="BE198" s="149"/>
      <c r="BF198" s="149"/>
    </row>
    <row r="199" spans="1:128">
      <c r="B199" s="1134" t="s">
        <v>265</v>
      </c>
      <c r="C199" s="1134"/>
      <c r="D199" s="1134"/>
      <c r="E199" s="1134"/>
      <c r="F199" s="122"/>
      <c r="G199" s="830" t="s">
        <v>266</v>
      </c>
      <c r="H199" s="831"/>
      <c r="I199" s="831"/>
      <c r="J199" s="831"/>
      <c r="K199" s="831" t="str">
        <f>T2</f>
        <v>沼田町</v>
      </c>
      <c r="L199" s="831"/>
      <c r="M199" s="831"/>
      <c r="N199" s="832"/>
      <c r="O199" s="1132" t="s">
        <v>267</v>
      </c>
      <c r="P199" s="1133"/>
      <c r="Q199" s="1133"/>
      <c r="R199" s="1133"/>
      <c r="S199" s="1133" t="str">
        <f>VLOOKUP($K$199,$A$207:$C$228,3,FALSE)</f>
        <v>秩父別町</v>
      </c>
      <c r="T199" s="1133"/>
      <c r="U199" s="1133"/>
      <c r="V199" s="1133"/>
      <c r="W199" s="1133"/>
      <c r="X199" s="122"/>
      <c r="Y199" s="122"/>
      <c r="Z199" s="122"/>
      <c r="AA199" s="122"/>
      <c r="AB199" s="109"/>
      <c r="AC199" s="109"/>
      <c r="AD199" s="109"/>
      <c r="AE199" s="109"/>
      <c r="AF199" s="109"/>
      <c r="AG199" s="109"/>
      <c r="AT199" s="112"/>
      <c r="AU199" s="149"/>
      <c r="AV199" s="149"/>
      <c r="AW199" s="149"/>
      <c r="AX199" s="149"/>
      <c r="AY199" s="149"/>
      <c r="AZ199" s="149"/>
      <c r="BA199" s="149"/>
      <c r="BB199" s="149"/>
      <c r="BC199" s="149"/>
      <c r="BD199" s="149"/>
      <c r="BE199" s="149"/>
      <c r="BF199" s="149"/>
    </row>
    <row r="200" spans="1:128">
      <c r="B200" s="121"/>
      <c r="C200" s="121"/>
      <c r="D200" s="121"/>
      <c r="E200" s="121"/>
      <c r="F200" s="122"/>
      <c r="G200" s="121"/>
      <c r="H200" s="121"/>
      <c r="I200" s="121"/>
      <c r="J200" s="121"/>
      <c r="K200" s="121"/>
      <c r="L200" s="121"/>
      <c r="M200" s="121"/>
      <c r="N200" s="121"/>
      <c r="O200" s="827" t="s">
        <v>268</v>
      </c>
      <c r="P200" s="828"/>
      <c r="Q200" s="828"/>
      <c r="R200" s="829"/>
      <c r="S200" s="830" t="str">
        <f>VLOOKUP($K$199,$A$207:$R$228,4,FALSE)</f>
        <v>深川市</v>
      </c>
      <c r="T200" s="831"/>
      <c r="U200" s="831"/>
      <c r="V200" s="831"/>
      <c r="W200" s="832"/>
      <c r="X200" s="122"/>
      <c r="Y200" s="122"/>
      <c r="Z200" s="122"/>
      <c r="AA200" s="122"/>
      <c r="AB200" s="109"/>
      <c r="AC200" s="109"/>
      <c r="AD200" s="109"/>
      <c r="AE200" s="109"/>
      <c r="AF200" s="109"/>
      <c r="AG200" s="109"/>
      <c r="AT200" s="112"/>
      <c r="AU200" s="149"/>
      <c r="AV200" s="149"/>
      <c r="AW200" s="149"/>
      <c r="AX200" s="149"/>
      <c r="AY200" s="149"/>
      <c r="AZ200" s="149"/>
      <c r="BA200" s="149"/>
      <c r="BB200" s="149"/>
      <c r="BC200" s="149"/>
      <c r="BD200" s="149"/>
      <c r="BE200" s="149"/>
      <c r="BF200" s="149"/>
    </row>
    <row r="201" spans="1:128">
      <c r="B201" s="121"/>
      <c r="C201" s="121"/>
      <c r="D201" s="121"/>
      <c r="E201" s="121"/>
      <c r="F201" s="122"/>
      <c r="G201" s="121"/>
      <c r="H201" s="121"/>
      <c r="I201" s="121"/>
      <c r="J201" s="121"/>
      <c r="K201" s="121"/>
      <c r="L201" s="121"/>
      <c r="M201" s="121"/>
      <c r="N201" s="121"/>
      <c r="O201" s="827" t="s">
        <v>269</v>
      </c>
      <c r="P201" s="828"/>
      <c r="Q201" s="828"/>
      <c r="R201" s="829"/>
      <c r="S201" s="830" t="str">
        <f>VLOOKUP(K199,A207:I228,7,FALSE)</f>
        <v>北竜町</v>
      </c>
      <c r="T201" s="831"/>
      <c r="U201" s="831"/>
      <c r="V201" s="831"/>
      <c r="W201" s="832"/>
      <c r="X201" s="122"/>
      <c r="Y201" s="122"/>
      <c r="Z201" s="122"/>
      <c r="AA201" s="122"/>
      <c r="AB201" s="109"/>
      <c r="AC201" s="109"/>
      <c r="AD201" s="109"/>
      <c r="AE201" s="109"/>
      <c r="AF201" s="109"/>
      <c r="AG201" s="109"/>
      <c r="AT201" s="112"/>
      <c r="AU201" s="149"/>
      <c r="AV201" s="149"/>
      <c r="AW201" s="149"/>
      <c r="AX201" s="149"/>
      <c r="AY201" s="149"/>
      <c r="AZ201" s="149"/>
      <c r="BA201" s="149"/>
      <c r="BB201" s="149"/>
      <c r="BC201" s="149"/>
      <c r="BD201" s="149"/>
      <c r="BE201" s="149"/>
      <c r="BF201" s="149"/>
    </row>
    <row r="202" spans="1:128">
      <c r="B202" s="121"/>
      <c r="C202" s="121"/>
      <c r="D202" s="121"/>
      <c r="E202" s="121"/>
      <c r="F202" s="122"/>
      <c r="G202" s="121"/>
      <c r="H202" s="121"/>
      <c r="I202" s="121"/>
      <c r="J202" s="121"/>
      <c r="K202" s="121"/>
      <c r="L202" s="121"/>
      <c r="M202" s="121"/>
      <c r="N202" s="121"/>
      <c r="O202" s="827" t="s">
        <v>270</v>
      </c>
      <c r="P202" s="828"/>
      <c r="Q202" s="828"/>
      <c r="R202" s="829"/>
      <c r="S202" s="830">
        <f>VLOOKUP(K199,A207:L228,10,FALSE)</f>
        <v>0</v>
      </c>
      <c r="T202" s="831"/>
      <c r="U202" s="831"/>
      <c r="V202" s="831"/>
      <c r="W202" s="832"/>
      <c r="X202" s="122"/>
      <c r="Y202" s="122"/>
      <c r="Z202" s="122"/>
      <c r="AA202" s="122"/>
      <c r="AB202" s="109"/>
      <c r="AC202" s="109"/>
      <c r="AD202" s="109"/>
      <c r="AE202" s="109"/>
      <c r="AF202" s="109"/>
      <c r="AG202" s="109"/>
      <c r="AT202" s="112"/>
      <c r="AU202" s="149"/>
      <c r="AV202" s="149"/>
      <c r="AW202" s="149"/>
      <c r="AX202" s="149"/>
      <c r="AY202" s="149"/>
      <c r="AZ202" s="149"/>
      <c r="BA202" s="149"/>
      <c r="BB202" s="149"/>
      <c r="BC202" s="149"/>
      <c r="BD202" s="149"/>
      <c r="BE202" s="149"/>
      <c r="BF202" s="149"/>
    </row>
    <row r="203" spans="1:128">
      <c r="B203" s="121"/>
      <c r="C203" s="121"/>
      <c r="D203" s="121"/>
      <c r="E203" s="121"/>
      <c r="F203" s="122"/>
      <c r="G203" s="121"/>
      <c r="H203" s="121"/>
      <c r="I203" s="121"/>
      <c r="J203" s="121"/>
      <c r="K203" s="121"/>
      <c r="L203" s="121"/>
      <c r="M203" s="121"/>
      <c r="N203" s="121"/>
      <c r="O203" s="827" t="s">
        <v>271</v>
      </c>
      <c r="P203" s="828"/>
      <c r="Q203" s="828"/>
      <c r="R203" s="829"/>
      <c r="S203" s="830">
        <f>VLOOKUP(K199,A207:O228,13,FALSE)</f>
        <v>0</v>
      </c>
      <c r="T203" s="831"/>
      <c r="U203" s="831"/>
      <c r="V203" s="831"/>
      <c r="W203" s="832"/>
      <c r="X203" s="122"/>
      <c r="Y203" s="122"/>
      <c r="Z203" s="122"/>
      <c r="AA203" s="122"/>
      <c r="AB203" s="109"/>
      <c r="AC203" s="109"/>
      <c r="AD203" s="109"/>
      <c r="AE203" s="109"/>
      <c r="AF203" s="109"/>
      <c r="AG203" s="109"/>
      <c r="AT203" s="112"/>
      <c r="AU203" s="149"/>
      <c r="AV203" s="149"/>
      <c r="AW203" s="149"/>
      <c r="AX203" s="149"/>
      <c r="AY203" s="149"/>
      <c r="AZ203" s="149"/>
      <c r="BA203" s="149"/>
      <c r="BB203" s="149"/>
      <c r="BC203" s="149"/>
      <c r="BD203" s="149"/>
      <c r="BE203" s="149"/>
      <c r="BF203" s="149"/>
    </row>
    <row r="204" spans="1:128">
      <c r="B204" s="123"/>
      <c r="C204" s="123"/>
      <c r="D204" s="123"/>
      <c r="E204" s="123"/>
      <c r="F204" s="123"/>
      <c r="G204" s="123"/>
      <c r="H204" s="123"/>
      <c r="I204" s="123"/>
      <c r="J204" s="123"/>
      <c r="K204" s="123"/>
      <c r="L204" s="123"/>
      <c r="M204" s="123"/>
      <c r="N204" s="123"/>
      <c r="O204" s="827" t="s">
        <v>272</v>
      </c>
      <c r="P204" s="828"/>
      <c r="Q204" s="828"/>
      <c r="R204" s="829"/>
      <c r="S204" s="830">
        <f>VLOOKUP(K199,A207:R228,16,FALSE)</f>
        <v>0</v>
      </c>
      <c r="T204" s="831"/>
      <c r="U204" s="831"/>
      <c r="V204" s="831"/>
      <c r="W204" s="832"/>
      <c r="X204" s="123"/>
      <c r="Y204" s="123"/>
      <c r="Z204" s="123"/>
      <c r="AA204" s="123"/>
      <c r="AB204" s="109"/>
      <c r="AC204" s="109"/>
      <c r="AD204" s="109"/>
      <c r="AE204" s="109"/>
      <c r="AF204" s="109"/>
      <c r="AG204" s="109"/>
      <c r="AT204" s="112"/>
      <c r="AU204" s="149"/>
      <c r="AV204" s="149"/>
      <c r="AW204" s="149"/>
      <c r="AX204" s="149"/>
      <c r="AY204" s="149"/>
      <c r="AZ204" s="149"/>
      <c r="BA204" s="149"/>
      <c r="BB204" s="149"/>
      <c r="BC204" s="149"/>
      <c r="BD204" s="149"/>
      <c r="BE204" s="149"/>
      <c r="BF204" s="149"/>
    </row>
    <row r="205" spans="1:128" s="110" customFormat="1" ht="19.5" thickBot="1">
      <c r="A205" s="104"/>
      <c r="B205" s="104"/>
      <c r="C205" s="104"/>
      <c r="D205" s="104"/>
      <c r="E205" s="104"/>
      <c r="F205" s="104"/>
      <c r="G205" s="104"/>
      <c r="H205" s="104"/>
      <c r="I205" s="104"/>
      <c r="J205" s="104"/>
      <c r="K205" s="104"/>
      <c r="L205" s="104"/>
      <c r="M205" s="104"/>
      <c r="N205" s="104"/>
      <c r="O205" s="104"/>
      <c r="P205" s="104"/>
      <c r="Q205" s="104"/>
      <c r="R205" s="104"/>
      <c r="S205" s="1165" t="s">
        <v>420</v>
      </c>
      <c r="T205" s="1165"/>
      <c r="U205" s="1165"/>
      <c r="V205" s="1165"/>
      <c r="W205" s="1165"/>
      <c r="X205" s="104"/>
      <c r="Y205" s="104"/>
      <c r="Z205" s="104"/>
      <c r="AA205" s="104"/>
      <c r="AB205" s="109"/>
      <c r="AC205" s="109"/>
      <c r="AD205" s="109"/>
      <c r="AE205" s="109"/>
      <c r="AF205" s="109"/>
      <c r="AG205" s="109"/>
      <c r="AH205" s="110" t="s">
        <v>235</v>
      </c>
      <c r="AI205" s="110" t="s">
        <v>280</v>
      </c>
      <c r="AJ205" s="140">
        <f t="shared" ref="AJ205:AJ211" si="14">IF(AJ$170=$S198,0.5,0)</f>
        <v>0</v>
      </c>
      <c r="AK205" s="110" t="s">
        <v>235</v>
      </c>
      <c r="AL205" s="110" t="s">
        <v>280</v>
      </c>
      <c r="AM205" s="140">
        <f t="shared" ref="AM205:AM211" si="15">IF(AM$170=$S198,0.5,0)</f>
        <v>0</v>
      </c>
      <c r="AN205" s="200" t="s">
        <v>287</v>
      </c>
      <c r="AO205" s="110" t="s">
        <v>280</v>
      </c>
      <c r="AP205" s="140">
        <f t="shared" ref="AP205:AP211" si="16">IF(AP$170=$S198,0.5,0)</f>
        <v>0</v>
      </c>
      <c r="AQ205" s="192"/>
      <c r="AS205" s="108"/>
      <c r="AT205" s="112"/>
      <c r="AU205" s="149"/>
      <c r="AV205" s="149"/>
      <c r="AW205" s="149"/>
      <c r="AX205" s="149"/>
      <c r="AY205" s="149"/>
      <c r="AZ205" s="149"/>
      <c r="BA205" s="149"/>
      <c r="BB205" s="149"/>
      <c r="BC205" s="149"/>
      <c r="BD205" s="149"/>
      <c r="BE205" s="149"/>
      <c r="BF205" s="149"/>
      <c r="BG205" s="104"/>
      <c r="BH205" s="104"/>
      <c r="BI205" s="104"/>
      <c r="BJ205" s="104"/>
      <c r="BK205" s="104"/>
      <c r="BL205" s="104"/>
      <c r="BM205" s="104"/>
      <c r="BN205" s="104"/>
      <c r="BO205" s="104"/>
      <c r="BP205" s="104"/>
      <c r="BQ205" s="104"/>
      <c r="BR205" s="104"/>
      <c r="BS205" s="104"/>
      <c r="BT205" s="104"/>
      <c r="BU205" s="104"/>
      <c r="BV205" s="104"/>
      <c r="BW205" s="104"/>
      <c r="BX205" s="104"/>
      <c r="BY205" s="104"/>
      <c r="BZ205" s="104"/>
      <c r="CA205" s="104"/>
      <c r="CB205" s="104"/>
      <c r="CC205" s="104"/>
      <c r="CD205" s="104"/>
      <c r="CE205" s="104"/>
      <c r="CF205" s="104"/>
      <c r="CG205" s="104"/>
      <c r="CH205" s="104"/>
      <c r="CI205" s="104"/>
      <c r="CJ205" s="104"/>
      <c r="CK205" s="104"/>
      <c r="CL205" s="104"/>
      <c r="CM205" s="104"/>
      <c r="CN205" s="104"/>
      <c r="CO205" s="104"/>
      <c r="CP205" s="104"/>
      <c r="CQ205" s="104"/>
      <c r="CR205" s="104"/>
      <c r="CS205" s="104"/>
      <c r="CT205" s="104"/>
      <c r="CU205" s="104"/>
      <c r="CV205" s="104"/>
      <c r="CW205" s="104"/>
      <c r="CX205" s="104"/>
      <c r="CY205" s="104"/>
      <c r="CZ205" s="104"/>
      <c r="DA205" s="104"/>
      <c r="DB205" s="104"/>
      <c r="DC205" s="104"/>
      <c r="DD205" s="104"/>
      <c r="DE205" s="104"/>
      <c r="DF205" s="104"/>
      <c r="DG205" s="104"/>
      <c r="DH205" s="104"/>
      <c r="DI205" s="104"/>
      <c r="DJ205" s="104"/>
      <c r="DK205" s="104"/>
      <c r="DL205" s="104"/>
      <c r="DM205" s="104"/>
      <c r="DN205" s="104"/>
      <c r="DO205" s="104"/>
      <c r="DP205" s="104"/>
      <c r="DQ205" s="104"/>
      <c r="DR205" s="104"/>
      <c r="DS205" s="104"/>
      <c r="DT205" s="104"/>
      <c r="DU205" s="104"/>
      <c r="DV205" s="104"/>
      <c r="DW205" s="104"/>
      <c r="DX205" s="104"/>
    </row>
    <row r="206" spans="1:128" s="110" customFormat="1" ht="19.5" thickBot="1">
      <c r="A206" s="113" t="s">
        <v>258</v>
      </c>
      <c r="B206" s="114"/>
      <c r="C206" s="115" t="s">
        <v>259</v>
      </c>
      <c r="D206" s="116" t="s">
        <v>260</v>
      </c>
      <c r="E206" s="116"/>
      <c r="F206" s="117"/>
      <c r="G206" s="116" t="s">
        <v>261</v>
      </c>
      <c r="H206" s="116"/>
      <c r="I206" s="117"/>
      <c r="J206" s="116" t="s">
        <v>262</v>
      </c>
      <c r="K206" s="116"/>
      <c r="L206" s="117"/>
      <c r="M206" s="116" t="s">
        <v>263</v>
      </c>
      <c r="N206" s="116"/>
      <c r="O206" s="117"/>
      <c r="P206" s="116" t="s">
        <v>264</v>
      </c>
      <c r="Q206" s="116"/>
      <c r="R206" s="114"/>
      <c r="S206" s="104" t="s">
        <v>291</v>
      </c>
      <c r="T206" s="104"/>
      <c r="U206" s="104"/>
      <c r="V206" s="104"/>
      <c r="W206" s="104"/>
      <c r="X206" s="104"/>
      <c r="Y206" s="104"/>
      <c r="Z206" s="104"/>
      <c r="AA206" s="104"/>
      <c r="AB206" s="109"/>
      <c r="AC206" s="109"/>
      <c r="AD206" s="109"/>
      <c r="AE206" s="109"/>
      <c r="AF206" s="109"/>
      <c r="AG206" s="109"/>
      <c r="AI206" s="110" t="s">
        <v>281</v>
      </c>
      <c r="AJ206" s="140">
        <f t="shared" si="14"/>
        <v>0</v>
      </c>
      <c r="AL206" s="110" t="s">
        <v>281</v>
      </c>
      <c r="AM206" s="140">
        <f t="shared" si="15"/>
        <v>0</v>
      </c>
      <c r="AN206" s="200"/>
      <c r="AO206" s="110" t="s">
        <v>281</v>
      </c>
      <c r="AP206" s="140">
        <f t="shared" si="16"/>
        <v>0</v>
      </c>
      <c r="AQ206" s="192"/>
      <c r="AS206" s="108"/>
      <c r="AT206" s="112"/>
      <c r="AU206" s="149"/>
      <c r="AV206" s="149"/>
      <c r="AW206" s="149"/>
      <c r="AX206" s="149"/>
      <c r="AY206" s="149"/>
      <c r="AZ206" s="149"/>
      <c r="BA206" s="149"/>
      <c r="BB206" s="149"/>
      <c r="BC206" s="149"/>
      <c r="BD206" s="149"/>
      <c r="BE206" s="149"/>
      <c r="BF206" s="149"/>
      <c r="BG206" s="104"/>
      <c r="BH206" s="104"/>
      <c r="BI206" s="104"/>
      <c r="BJ206" s="104"/>
      <c r="BK206" s="104"/>
      <c r="BL206" s="104"/>
      <c r="BM206" s="104"/>
      <c r="BN206" s="104"/>
      <c r="BO206" s="104"/>
      <c r="BP206" s="104"/>
      <c r="BQ206" s="104"/>
      <c r="BR206" s="104"/>
      <c r="BS206" s="104"/>
      <c r="BT206" s="104"/>
      <c r="BU206" s="104"/>
      <c r="BV206" s="104"/>
      <c r="BW206" s="104"/>
      <c r="BX206" s="104"/>
      <c r="BY206" s="104"/>
      <c r="BZ206" s="104"/>
      <c r="CA206" s="104"/>
      <c r="CB206" s="104"/>
      <c r="CC206" s="104"/>
      <c r="CD206" s="104"/>
      <c r="CE206" s="104"/>
      <c r="CF206" s="104"/>
      <c r="CG206" s="104"/>
      <c r="CH206" s="104"/>
      <c r="CI206" s="104"/>
      <c r="CJ206" s="104"/>
      <c r="CK206" s="104"/>
      <c r="CL206" s="104"/>
      <c r="CM206" s="104"/>
      <c r="CN206" s="104"/>
      <c r="CO206" s="104"/>
      <c r="CP206" s="104"/>
      <c r="CQ206" s="104"/>
      <c r="CR206" s="104"/>
      <c r="CS206" s="104"/>
      <c r="CT206" s="104"/>
      <c r="CU206" s="104"/>
      <c r="CV206" s="104"/>
      <c r="CW206" s="104"/>
      <c r="CX206" s="104"/>
      <c r="CY206" s="104"/>
      <c r="CZ206" s="104"/>
      <c r="DA206" s="104"/>
      <c r="DB206" s="104"/>
      <c r="DC206" s="104"/>
      <c r="DD206" s="104"/>
      <c r="DE206" s="104"/>
      <c r="DF206" s="104"/>
      <c r="DG206" s="104"/>
      <c r="DH206" s="104"/>
      <c r="DI206" s="104"/>
      <c r="DJ206" s="104"/>
      <c r="DK206" s="104"/>
      <c r="DL206" s="104"/>
      <c r="DM206" s="104"/>
      <c r="DN206" s="104"/>
      <c r="DO206" s="104"/>
      <c r="DP206" s="104"/>
      <c r="DQ206" s="104"/>
      <c r="DR206" s="104"/>
      <c r="DS206" s="104"/>
      <c r="DT206" s="104"/>
      <c r="DU206" s="104"/>
      <c r="DV206" s="104"/>
      <c r="DW206" s="104"/>
      <c r="DX206" s="104"/>
    </row>
    <row r="207" spans="1:128" s="110" customFormat="1">
      <c r="A207" s="124" t="s">
        <v>256</v>
      </c>
      <c r="B207" s="125"/>
      <c r="C207" s="118" t="s">
        <v>246</v>
      </c>
      <c r="D207" s="1162" t="s">
        <v>251</v>
      </c>
      <c r="E207" s="1163"/>
      <c r="F207" s="1166"/>
      <c r="G207" s="1162"/>
      <c r="H207" s="1163"/>
      <c r="I207" s="1166"/>
      <c r="J207" s="1162"/>
      <c r="K207" s="1163"/>
      <c r="L207" s="1166"/>
      <c r="M207" s="1162"/>
      <c r="N207" s="1163"/>
      <c r="O207" s="1166"/>
      <c r="P207" s="1162"/>
      <c r="Q207" s="1163"/>
      <c r="R207" s="1164"/>
      <c r="S207" s="104" t="s">
        <v>288</v>
      </c>
      <c r="T207" s="104"/>
      <c r="U207" s="104"/>
      <c r="V207" s="104"/>
      <c r="W207" s="104"/>
      <c r="X207" s="104"/>
      <c r="Y207" s="104"/>
      <c r="Z207" s="104"/>
      <c r="AA207" s="104"/>
      <c r="AB207" s="109"/>
      <c r="AC207" s="109"/>
      <c r="AD207" s="109"/>
      <c r="AE207" s="109"/>
      <c r="AF207" s="109"/>
      <c r="AG207" s="109"/>
      <c r="AI207" s="110" t="s">
        <v>282</v>
      </c>
      <c r="AJ207" s="140">
        <f t="shared" si="14"/>
        <v>0</v>
      </c>
      <c r="AL207" s="110" t="s">
        <v>282</v>
      </c>
      <c r="AM207" s="140">
        <f t="shared" si="15"/>
        <v>0</v>
      </c>
      <c r="AN207" s="200"/>
      <c r="AO207" s="110" t="s">
        <v>282</v>
      </c>
      <c r="AP207" s="140">
        <f t="shared" si="16"/>
        <v>0</v>
      </c>
      <c r="AQ207" s="192"/>
      <c r="AS207" s="108"/>
      <c r="AT207" s="112"/>
      <c r="AU207" s="149"/>
      <c r="AV207" s="149"/>
      <c r="AW207" s="149"/>
      <c r="AX207" s="149"/>
      <c r="AY207" s="149"/>
      <c r="AZ207" s="149"/>
      <c r="BA207" s="149"/>
      <c r="BB207" s="149"/>
      <c r="BC207" s="149"/>
      <c r="BD207" s="149"/>
      <c r="BE207" s="149"/>
      <c r="BF207" s="149"/>
      <c r="BG207" s="104"/>
      <c r="BH207" s="104"/>
      <c r="BI207" s="104"/>
      <c r="BJ207" s="104"/>
      <c r="BK207" s="104"/>
      <c r="BL207" s="104"/>
      <c r="BM207" s="104"/>
      <c r="BN207" s="104"/>
      <c r="BO207" s="104"/>
      <c r="BP207" s="104"/>
      <c r="BQ207" s="104"/>
      <c r="BR207" s="104"/>
      <c r="BS207" s="104"/>
      <c r="BT207" s="104"/>
      <c r="BU207" s="104"/>
      <c r="BV207" s="104"/>
      <c r="BW207" s="104"/>
      <c r="BX207" s="104"/>
      <c r="BY207" s="104"/>
      <c r="BZ207" s="104"/>
      <c r="CA207" s="104"/>
      <c r="CB207" s="104"/>
      <c r="CC207" s="104"/>
      <c r="CD207" s="104"/>
      <c r="CE207" s="104"/>
      <c r="CF207" s="104"/>
      <c r="CG207" s="104"/>
      <c r="CH207" s="104"/>
      <c r="CI207" s="104"/>
      <c r="CJ207" s="104"/>
      <c r="CK207" s="104"/>
      <c r="CL207" s="104"/>
      <c r="CM207" s="104"/>
      <c r="CN207" s="104"/>
      <c r="CO207" s="104"/>
      <c r="CP207" s="104"/>
      <c r="CQ207" s="104"/>
      <c r="CR207" s="104"/>
      <c r="CS207" s="104"/>
      <c r="CT207" s="104"/>
      <c r="CU207" s="104"/>
      <c r="CV207" s="104"/>
      <c r="CW207" s="104"/>
      <c r="CX207" s="104"/>
      <c r="CY207" s="104"/>
      <c r="CZ207" s="104"/>
      <c r="DA207" s="104"/>
      <c r="DB207" s="104"/>
      <c r="DC207" s="104"/>
      <c r="DD207" s="104"/>
      <c r="DE207" s="104"/>
      <c r="DF207" s="104"/>
      <c r="DG207" s="104"/>
      <c r="DH207" s="104"/>
      <c r="DI207" s="104"/>
      <c r="DJ207" s="104"/>
      <c r="DK207" s="104"/>
      <c r="DL207" s="104"/>
      <c r="DM207" s="104"/>
      <c r="DN207" s="104"/>
      <c r="DO207" s="104"/>
      <c r="DP207" s="104"/>
      <c r="DQ207" s="104"/>
      <c r="DR207" s="104"/>
      <c r="DS207" s="104"/>
      <c r="DT207" s="104"/>
      <c r="DU207" s="104"/>
      <c r="DV207" s="104"/>
      <c r="DW207" s="104"/>
      <c r="DX207" s="104"/>
    </row>
    <row r="208" spans="1:128" s="110" customFormat="1">
      <c r="A208" s="126" t="s">
        <v>246</v>
      </c>
      <c r="B208" s="127"/>
      <c r="C208" s="119" t="s">
        <v>256</v>
      </c>
      <c r="D208" s="877" t="s">
        <v>251</v>
      </c>
      <c r="E208" s="878"/>
      <c r="F208" s="879"/>
      <c r="G208" s="877"/>
      <c r="H208" s="878"/>
      <c r="I208" s="879"/>
      <c r="J208" s="877"/>
      <c r="K208" s="878"/>
      <c r="L208" s="879"/>
      <c r="M208" s="877"/>
      <c r="N208" s="878"/>
      <c r="O208" s="879"/>
      <c r="P208" s="877"/>
      <c r="Q208" s="878"/>
      <c r="R208" s="880"/>
      <c r="S208" s="104" t="s">
        <v>288</v>
      </c>
      <c r="T208" s="104"/>
      <c r="U208" s="104"/>
      <c r="V208" s="104"/>
      <c r="W208" s="104"/>
      <c r="X208" s="104"/>
      <c r="Y208" s="104"/>
      <c r="Z208" s="104"/>
      <c r="AA208" s="104"/>
      <c r="AB208" s="109"/>
      <c r="AC208" s="109"/>
      <c r="AD208" s="109"/>
      <c r="AE208" s="109"/>
      <c r="AF208" s="109"/>
      <c r="AG208" s="109"/>
      <c r="AI208" s="110" t="s">
        <v>283</v>
      </c>
      <c r="AJ208" s="140">
        <f t="shared" si="14"/>
        <v>0</v>
      </c>
      <c r="AL208" s="110" t="s">
        <v>283</v>
      </c>
      <c r="AM208" s="140">
        <f t="shared" si="15"/>
        <v>0</v>
      </c>
      <c r="AN208" s="200"/>
      <c r="AO208" s="110" t="s">
        <v>283</v>
      </c>
      <c r="AP208" s="140">
        <f>IF(AP$170=$S201,0.5,0)</f>
        <v>0</v>
      </c>
      <c r="AQ208" s="192"/>
      <c r="AS208" s="108"/>
      <c r="AT208" s="112"/>
      <c r="AU208" s="104"/>
      <c r="AV208" s="104"/>
      <c r="AW208" s="104"/>
      <c r="AX208" s="149"/>
      <c r="AY208" s="149"/>
      <c r="AZ208" s="149"/>
      <c r="BA208" s="149"/>
      <c r="BB208" s="149"/>
      <c r="BC208" s="149"/>
      <c r="BD208" s="149"/>
      <c r="BE208" s="149"/>
      <c r="BF208" s="149"/>
      <c r="BG208" s="104"/>
      <c r="BH208" s="104"/>
      <c r="BI208" s="104"/>
      <c r="BJ208" s="104"/>
      <c r="BK208" s="104"/>
      <c r="BL208" s="104"/>
      <c r="BM208" s="104"/>
      <c r="BN208" s="104"/>
      <c r="BO208" s="104"/>
      <c r="BP208" s="104"/>
      <c r="BQ208" s="104"/>
      <c r="BR208" s="104"/>
      <c r="BS208" s="104"/>
      <c r="BT208" s="104"/>
      <c r="BU208" s="104"/>
      <c r="BV208" s="104"/>
      <c r="BW208" s="104"/>
      <c r="BX208" s="104"/>
      <c r="BY208" s="104"/>
      <c r="BZ208" s="104"/>
      <c r="CA208" s="104"/>
      <c r="CB208" s="104"/>
      <c r="CC208" s="104"/>
      <c r="CD208" s="104"/>
      <c r="CE208" s="104"/>
      <c r="CF208" s="104"/>
      <c r="CG208" s="104"/>
      <c r="CH208" s="104"/>
      <c r="CI208" s="104"/>
      <c r="CJ208" s="104"/>
      <c r="CK208" s="104"/>
      <c r="CL208" s="104"/>
      <c r="CM208" s="104"/>
      <c r="CN208" s="104"/>
      <c r="CO208" s="104"/>
      <c r="CP208" s="104"/>
      <c r="CQ208" s="104"/>
      <c r="CR208" s="104"/>
      <c r="CS208" s="104"/>
      <c r="CT208" s="104"/>
      <c r="CU208" s="104"/>
      <c r="CV208" s="104"/>
      <c r="CW208" s="104"/>
      <c r="CX208" s="104"/>
      <c r="CY208" s="104"/>
      <c r="CZ208" s="104"/>
      <c r="DA208" s="104"/>
      <c r="DB208" s="104"/>
      <c r="DC208" s="104"/>
      <c r="DD208" s="104"/>
      <c r="DE208" s="104"/>
      <c r="DF208" s="104"/>
      <c r="DG208" s="104"/>
      <c r="DH208" s="104"/>
      <c r="DI208" s="104"/>
      <c r="DJ208" s="104"/>
      <c r="DK208" s="104"/>
      <c r="DL208" s="104"/>
      <c r="DM208" s="104"/>
      <c r="DN208" s="104"/>
      <c r="DO208" s="104"/>
      <c r="DP208" s="104"/>
      <c r="DQ208" s="104"/>
      <c r="DR208" s="104"/>
      <c r="DS208" s="104"/>
      <c r="DT208" s="104"/>
      <c r="DU208" s="104"/>
      <c r="DV208" s="104"/>
      <c r="DW208" s="104"/>
      <c r="DX208" s="104"/>
    </row>
    <row r="209" spans="1:128" s="110" customFormat="1">
      <c r="A209" s="126" t="s">
        <v>236</v>
      </c>
      <c r="B209" s="127"/>
      <c r="C209" s="118" t="s">
        <v>238</v>
      </c>
      <c r="D209" s="877" t="s">
        <v>237</v>
      </c>
      <c r="E209" s="878"/>
      <c r="F209" s="879"/>
      <c r="G209" s="877" t="s">
        <v>241</v>
      </c>
      <c r="H209" s="878"/>
      <c r="I209" s="879"/>
      <c r="J209" s="877"/>
      <c r="K209" s="878"/>
      <c r="L209" s="879"/>
      <c r="M209" s="877"/>
      <c r="N209" s="878"/>
      <c r="O209" s="879"/>
      <c r="P209" s="877"/>
      <c r="Q209" s="878"/>
      <c r="R209" s="880"/>
      <c r="S209" s="104" t="s">
        <v>289</v>
      </c>
      <c r="T209" s="104"/>
      <c r="U209" s="104"/>
      <c r="V209" s="104"/>
      <c r="W209" s="104"/>
      <c r="X209" s="104"/>
      <c r="Y209" s="104"/>
      <c r="Z209" s="104"/>
      <c r="AA209" s="104"/>
      <c r="AB209" s="109"/>
      <c r="AC209" s="109"/>
      <c r="AD209" s="109"/>
      <c r="AE209" s="109"/>
      <c r="AF209" s="109"/>
      <c r="AG209" s="109"/>
      <c r="AI209" s="110" t="s">
        <v>284</v>
      </c>
      <c r="AJ209" s="140">
        <f t="shared" si="14"/>
        <v>0</v>
      </c>
      <c r="AL209" s="110" t="s">
        <v>284</v>
      </c>
      <c r="AM209" s="140">
        <f t="shared" si="15"/>
        <v>0</v>
      </c>
      <c r="AN209" s="200"/>
      <c r="AO209" s="110" t="s">
        <v>284</v>
      </c>
      <c r="AP209" s="140">
        <f>IF(AP$170=$S202,0.5,0)</f>
        <v>0</v>
      </c>
      <c r="AQ209" s="192"/>
      <c r="AS209" s="108"/>
      <c r="AT209" s="112"/>
      <c r="AU209" s="104"/>
      <c r="AV209" s="104"/>
      <c r="AW209" s="104"/>
      <c r="AX209" s="149"/>
      <c r="AY209" s="149"/>
      <c r="AZ209" s="149"/>
      <c r="BA209" s="149"/>
      <c r="BB209" s="149"/>
      <c r="BC209" s="149"/>
      <c r="BD209" s="149"/>
      <c r="BE209" s="149"/>
      <c r="BF209" s="149"/>
      <c r="BG209" s="104"/>
      <c r="BH209" s="104"/>
      <c r="BI209" s="104"/>
      <c r="BJ209" s="104"/>
      <c r="BK209" s="104"/>
      <c r="BL209" s="104"/>
      <c r="BM209" s="104"/>
      <c r="BN209" s="104"/>
      <c r="BO209" s="104"/>
      <c r="BP209" s="104"/>
      <c r="BQ209" s="104"/>
      <c r="BR209" s="104"/>
      <c r="BS209" s="104"/>
      <c r="BT209" s="104"/>
      <c r="BU209" s="104"/>
      <c r="BV209" s="104"/>
      <c r="BW209" s="104"/>
      <c r="BX209" s="104"/>
      <c r="BY209" s="104"/>
      <c r="BZ209" s="104"/>
      <c r="CA209" s="104"/>
      <c r="CB209" s="104"/>
      <c r="CC209" s="104"/>
      <c r="CD209" s="104"/>
      <c r="CE209" s="104"/>
      <c r="CF209" s="104"/>
      <c r="CG209" s="104"/>
      <c r="CH209" s="104"/>
      <c r="CI209" s="104"/>
      <c r="CJ209" s="104"/>
      <c r="CK209" s="104"/>
      <c r="CL209" s="104"/>
      <c r="CM209" s="104"/>
      <c r="CN209" s="104"/>
      <c r="CO209" s="104"/>
      <c r="CP209" s="104"/>
      <c r="CQ209" s="104"/>
      <c r="CR209" s="104"/>
      <c r="CS209" s="104"/>
      <c r="CT209" s="104"/>
      <c r="CU209" s="104"/>
      <c r="CV209" s="104"/>
      <c r="CW209" s="104"/>
      <c r="CX209" s="104"/>
      <c r="CY209" s="104"/>
      <c r="CZ209" s="104"/>
      <c r="DA209" s="104"/>
      <c r="DB209" s="104"/>
      <c r="DC209" s="104"/>
      <c r="DD209" s="104"/>
      <c r="DE209" s="104"/>
      <c r="DF209" s="104"/>
      <c r="DG209" s="104"/>
      <c r="DH209" s="104"/>
      <c r="DI209" s="104"/>
      <c r="DJ209" s="104"/>
      <c r="DK209" s="104"/>
      <c r="DL209" s="104"/>
      <c r="DM209" s="104"/>
      <c r="DN209" s="104"/>
      <c r="DO209" s="104"/>
      <c r="DP209" s="104"/>
      <c r="DQ209" s="104"/>
      <c r="DR209" s="104"/>
      <c r="DS209" s="104"/>
      <c r="DT209" s="104"/>
      <c r="DU209" s="104"/>
      <c r="DV209" s="104"/>
      <c r="DW209" s="104"/>
      <c r="DX209" s="104"/>
    </row>
    <row r="210" spans="1:128" s="110" customFormat="1">
      <c r="A210" s="126" t="s">
        <v>247</v>
      </c>
      <c r="B210" s="127"/>
      <c r="C210" s="119" t="s">
        <v>248</v>
      </c>
      <c r="D210" s="877" t="s">
        <v>249</v>
      </c>
      <c r="E210" s="878"/>
      <c r="F210" s="879"/>
      <c r="G210" s="877" t="s">
        <v>252</v>
      </c>
      <c r="H210" s="878"/>
      <c r="I210" s="879"/>
      <c r="J210" s="877" t="s">
        <v>254</v>
      </c>
      <c r="K210" s="878"/>
      <c r="L210" s="879"/>
      <c r="M210" s="877"/>
      <c r="N210" s="878"/>
      <c r="O210" s="879"/>
      <c r="P210" s="877"/>
      <c r="Q210" s="878"/>
      <c r="R210" s="880"/>
      <c r="S210" s="104" t="s">
        <v>288</v>
      </c>
      <c r="T210" s="104"/>
      <c r="U210" s="104"/>
      <c r="V210" s="104"/>
      <c r="W210" s="104"/>
      <c r="X210" s="104"/>
      <c r="Y210" s="104"/>
      <c r="Z210" s="104"/>
      <c r="AA210" s="104"/>
      <c r="AB210" s="109"/>
      <c r="AC210" s="109"/>
      <c r="AD210" s="109"/>
      <c r="AE210" s="109"/>
      <c r="AF210" s="109"/>
      <c r="AG210" s="109"/>
      <c r="AI210" s="110" t="s">
        <v>285</v>
      </c>
      <c r="AJ210" s="140">
        <f t="shared" si="14"/>
        <v>0</v>
      </c>
      <c r="AL210" s="110" t="s">
        <v>285</v>
      </c>
      <c r="AM210" s="140">
        <f t="shared" si="15"/>
        <v>0</v>
      </c>
      <c r="AN210" s="200"/>
      <c r="AO210" s="110" t="s">
        <v>285</v>
      </c>
      <c r="AP210" s="140">
        <f t="shared" si="16"/>
        <v>0</v>
      </c>
      <c r="AQ210" s="192"/>
      <c r="AS210" s="108"/>
      <c r="AT210" s="104"/>
      <c r="AU210" s="104"/>
      <c r="AV210" s="104"/>
      <c r="AW210" s="104"/>
      <c r="AX210" s="149"/>
      <c r="AY210" s="149"/>
      <c r="AZ210" s="149"/>
      <c r="BA210" s="149"/>
      <c r="BB210" s="149"/>
      <c r="BC210" s="149"/>
      <c r="BD210" s="149"/>
      <c r="BE210" s="149"/>
      <c r="BF210" s="149"/>
      <c r="BG210" s="104"/>
      <c r="BH210" s="104"/>
      <c r="BI210" s="104"/>
      <c r="BJ210" s="104"/>
      <c r="BK210" s="104"/>
      <c r="BL210" s="104"/>
      <c r="BM210" s="104"/>
      <c r="BN210" s="104"/>
      <c r="BO210" s="104"/>
      <c r="BP210" s="104"/>
      <c r="BQ210" s="104"/>
      <c r="BR210" s="104"/>
      <c r="BS210" s="104"/>
      <c r="BT210" s="104"/>
      <c r="BU210" s="104"/>
      <c r="BV210" s="104"/>
      <c r="BW210" s="104"/>
      <c r="BX210" s="104"/>
      <c r="BY210" s="104"/>
      <c r="BZ210" s="104"/>
      <c r="CA210" s="104"/>
      <c r="CB210" s="104"/>
      <c r="CC210" s="104"/>
      <c r="CD210" s="104"/>
      <c r="CE210" s="104"/>
      <c r="CF210" s="104"/>
      <c r="CG210" s="104"/>
      <c r="CH210" s="104"/>
      <c r="CI210" s="104"/>
      <c r="CJ210" s="104"/>
      <c r="CK210" s="104"/>
      <c r="CL210" s="104"/>
      <c r="CM210" s="104"/>
      <c r="CN210" s="104"/>
      <c r="CO210" s="104"/>
      <c r="CP210" s="104"/>
      <c r="CQ210" s="104"/>
      <c r="CR210" s="104"/>
      <c r="CS210" s="104"/>
      <c r="CT210" s="104"/>
      <c r="CU210" s="104"/>
      <c r="CV210" s="104"/>
      <c r="CW210" s="104"/>
      <c r="CX210" s="104"/>
      <c r="CY210" s="104"/>
      <c r="CZ210" s="104"/>
      <c r="DA210" s="104"/>
      <c r="DB210" s="104"/>
      <c r="DC210" s="104"/>
      <c r="DD210" s="104"/>
      <c r="DE210" s="104"/>
      <c r="DF210" s="104"/>
      <c r="DG210" s="104"/>
      <c r="DH210" s="104"/>
      <c r="DI210" s="104"/>
      <c r="DJ210" s="104"/>
      <c r="DK210" s="104"/>
      <c r="DL210" s="104"/>
      <c r="DM210" s="104"/>
      <c r="DN210" s="104"/>
      <c r="DO210" s="104"/>
      <c r="DP210" s="104"/>
      <c r="DQ210" s="104"/>
      <c r="DR210" s="104"/>
      <c r="DS210" s="104"/>
      <c r="DT210" s="104"/>
      <c r="DU210" s="104"/>
      <c r="DV210" s="104"/>
      <c r="DW210" s="104"/>
      <c r="DX210" s="104"/>
    </row>
    <row r="211" spans="1:128" s="110" customFormat="1">
      <c r="A211" s="126" t="s">
        <v>253</v>
      </c>
      <c r="B211" s="127"/>
      <c r="C211" s="118" t="s">
        <v>240</v>
      </c>
      <c r="D211" s="877" t="s">
        <v>238</v>
      </c>
      <c r="E211" s="878"/>
      <c r="F211" s="879"/>
      <c r="G211" s="877" t="s">
        <v>239</v>
      </c>
      <c r="H211" s="878"/>
      <c r="I211" s="879"/>
      <c r="J211" s="877" t="s">
        <v>237</v>
      </c>
      <c r="K211" s="878"/>
      <c r="L211" s="879"/>
      <c r="M211" s="877"/>
      <c r="N211" s="878"/>
      <c r="O211" s="879"/>
      <c r="P211" s="877"/>
      <c r="Q211" s="878"/>
      <c r="R211" s="880"/>
      <c r="S211" s="104" t="s">
        <v>289</v>
      </c>
      <c r="T211" s="104"/>
      <c r="U211" s="104"/>
      <c r="V211" s="104"/>
      <c r="W211" s="104"/>
      <c r="X211" s="104"/>
      <c r="Y211" s="104"/>
      <c r="Z211" s="104"/>
      <c r="AA211" s="104"/>
      <c r="AB211" s="109"/>
      <c r="AC211" s="109"/>
      <c r="AD211" s="109"/>
      <c r="AE211" s="109"/>
      <c r="AF211" s="109"/>
      <c r="AG211" s="109"/>
      <c r="AI211" s="110" t="s">
        <v>286</v>
      </c>
      <c r="AJ211" s="140">
        <f t="shared" si="14"/>
        <v>0</v>
      </c>
      <c r="AL211" s="110" t="s">
        <v>286</v>
      </c>
      <c r="AM211" s="140">
        <f t="shared" si="15"/>
        <v>0</v>
      </c>
      <c r="AN211" s="200"/>
      <c r="AO211" s="110" t="s">
        <v>286</v>
      </c>
      <c r="AP211" s="140">
        <f t="shared" si="16"/>
        <v>0</v>
      </c>
      <c r="AQ211" s="192"/>
      <c r="AS211" s="108"/>
      <c r="AT211" s="104"/>
      <c r="AU211" s="104"/>
      <c r="AV211" s="104"/>
      <c r="AW211" s="104"/>
      <c r="AX211" s="149"/>
      <c r="AY211" s="149"/>
      <c r="AZ211" s="149"/>
      <c r="BA211" s="149"/>
      <c r="BB211" s="149"/>
      <c r="BC211" s="149"/>
      <c r="BD211" s="149"/>
      <c r="BE211" s="149"/>
      <c r="BF211" s="149"/>
      <c r="BG211" s="104"/>
      <c r="BH211" s="104"/>
      <c r="BI211" s="104"/>
      <c r="BJ211" s="104"/>
      <c r="BK211" s="104"/>
      <c r="BL211" s="104"/>
      <c r="BM211" s="104"/>
      <c r="BN211" s="104"/>
      <c r="BO211" s="104"/>
      <c r="BP211" s="104"/>
      <c r="BQ211" s="104"/>
      <c r="BR211" s="104"/>
      <c r="BS211" s="104"/>
      <c r="BT211" s="104"/>
      <c r="BU211" s="104"/>
      <c r="BV211" s="104"/>
      <c r="BW211" s="104"/>
      <c r="BX211" s="104"/>
      <c r="BY211" s="104"/>
      <c r="BZ211" s="104"/>
      <c r="CA211" s="104"/>
      <c r="CB211" s="104"/>
      <c r="CC211" s="104"/>
      <c r="CD211" s="104"/>
      <c r="CE211" s="104"/>
      <c r="CF211" s="104"/>
      <c r="CG211" s="104"/>
      <c r="CH211" s="104"/>
      <c r="CI211" s="104"/>
      <c r="CJ211" s="104"/>
      <c r="CK211" s="104"/>
      <c r="CL211" s="104"/>
      <c r="CM211" s="104"/>
      <c r="CN211" s="104"/>
      <c r="CO211" s="104"/>
      <c r="CP211" s="104"/>
      <c r="CQ211" s="104"/>
      <c r="CR211" s="104"/>
      <c r="CS211" s="104"/>
      <c r="CT211" s="104"/>
      <c r="CU211" s="104"/>
      <c r="CV211" s="104"/>
      <c r="CW211" s="104"/>
      <c r="CX211" s="104"/>
      <c r="CY211" s="104"/>
      <c r="CZ211" s="104"/>
      <c r="DA211" s="104"/>
      <c r="DB211" s="104"/>
      <c r="DC211" s="104"/>
      <c r="DD211" s="104"/>
      <c r="DE211" s="104"/>
      <c r="DF211" s="104"/>
      <c r="DG211" s="104"/>
      <c r="DH211" s="104"/>
      <c r="DI211" s="104"/>
      <c r="DJ211" s="104"/>
      <c r="DK211" s="104"/>
      <c r="DL211" s="104"/>
      <c r="DM211" s="104"/>
      <c r="DN211" s="104"/>
      <c r="DO211" s="104"/>
      <c r="DP211" s="104"/>
      <c r="DQ211" s="104"/>
      <c r="DR211" s="104"/>
      <c r="DS211" s="104"/>
      <c r="DT211" s="104"/>
      <c r="DU211" s="104"/>
      <c r="DV211" s="104"/>
      <c r="DW211" s="104"/>
      <c r="DX211" s="104"/>
    </row>
    <row r="212" spans="1:128" s="110" customFormat="1">
      <c r="A212" s="126" t="s">
        <v>244</v>
      </c>
      <c r="B212" s="127"/>
      <c r="C212" s="119" t="s">
        <v>242</v>
      </c>
      <c r="D212" s="877" t="s">
        <v>257</v>
      </c>
      <c r="E212" s="878"/>
      <c r="F212" s="879"/>
      <c r="G212" s="877" t="s">
        <v>245</v>
      </c>
      <c r="H212" s="878"/>
      <c r="I212" s="879"/>
      <c r="J212" s="877"/>
      <c r="K212" s="878"/>
      <c r="L212" s="879"/>
      <c r="M212" s="877"/>
      <c r="N212" s="878"/>
      <c r="O212" s="879"/>
      <c r="P212" s="877"/>
      <c r="Q212" s="878"/>
      <c r="R212" s="880"/>
      <c r="S212" s="104" t="s">
        <v>290</v>
      </c>
      <c r="T212" s="104"/>
      <c r="U212" s="104"/>
      <c r="V212" s="104"/>
      <c r="W212" s="104"/>
      <c r="X212" s="104"/>
      <c r="Y212" s="104"/>
      <c r="Z212" s="104"/>
      <c r="AA212" s="104"/>
      <c r="AB212" s="109"/>
      <c r="AC212" s="109"/>
      <c r="AD212" s="109"/>
      <c r="AE212" s="109"/>
      <c r="AF212" s="109"/>
      <c r="AG212" s="109"/>
      <c r="AI212" s="110" t="s">
        <v>279</v>
      </c>
      <c r="AJ212" s="140">
        <f>IF(AJ$170=$S205,0,0.25)</f>
        <v>0.25</v>
      </c>
      <c r="AL212" s="110" t="s">
        <v>279</v>
      </c>
      <c r="AM212" s="140">
        <f>IF(AM$170=$S205,0,0.25)</f>
        <v>0.25</v>
      </c>
      <c r="AN212" s="200"/>
      <c r="AO212" s="110" t="s">
        <v>421</v>
      </c>
      <c r="AP212" s="140">
        <f>IF(AP$170=$S205,0.25,0)</f>
        <v>0.25</v>
      </c>
      <c r="AQ212" s="192"/>
      <c r="AS212" s="108"/>
      <c r="AT212" s="104"/>
      <c r="AU212" s="104"/>
      <c r="AV212" s="104"/>
      <c r="AW212" s="104"/>
      <c r="AX212" s="149"/>
      <c r="AY212" s="149"/>
      <c r="AZ212" s="149"/>
      <c r="BA212" s="149"/>
      <c r="BB212" s="149"/>
      <c r="BC212" s="149"/>
      <c r="BD212" s="149"/>
      <c r="BE212" s="149"/>
      <c r="BF212" s="149"/>
      <c r="BG212" s="104"/>
      <c r="BH212" s="104"/>
      <c r="BI212" s="104"/>
      <c r="BJ212" s="104"/>
      <c r="BK212" s="104"/>
      <c r="BL212" s="104"/>
      <c r="BM212" s="104"/>
      <c r="BN212" s="104"/>
      <c r="BO212" s="104"/>
      <c r="BP212" s="104"/>
      <c r="BQ212" s="104"/>
      <c r="BR212" s="104"/>
      <c r="BS212" s="104"/>
      <c r="BT212" s="104"/>
      <c r="BU212" s="104"/>
      <c r="BV212" s="104"/>
      <c r="BW212" s="104"/>
      <c r="BX212" s="104"/>
      <c r="BY212" s="104"/>
      <c r="BZ212" s="104"/>
      <c r="CA212" s="104"/>
      <c r="CB212" s="104"/>
      <c r="CC212" s="104"/>
      <c r="CD212" s="104"/>
      <c r="CE212" s="104"/>
      <c r="CF212" s="104"/>
      <c r="CG212" s="104"/>
      <c r="CH212" s="104"/>
      <c r="CI212" s="104"/>
      <c r="CJ212" s="104"/>
      <c r="CK212" s="104"/>
      <c r="CL212" s="104"/>
      <c r="CM212" s="104"/>
      <c r="CN212" s="104"/>
      <c r="CO212" s="104"/>
      <c r="CP212" s="104"/>
      <c r="CQ212" s="104"/>
      <c r="CR212" s="104"/>
      <c r="CS212" s="104"/>
      <c r="CT212" s="104"/>
      <c r="CU212" s="104"/>
      <c r="CV212" s="104"/>
      <c r="CW212" s="104"/>
      <c r="CX212" s="104"/>
      <c r="CY212" s="104"/>
      <c r="CZ212" s="104"/>
      <c r="DA212" s="104"/>
      <c r="DB212" s="104"/>
      <c r="DC212" s="104"/>
      <c r="DD212" s="104"/>
      <c r="DE212" s="104"/>
      <c r="DF212" s="104"/>
      <c r="DG212" s="104"/>
      <c r="DH212" s="104"/>
      <c r="DI212" s="104"/>
      <c r="DJ212" s="104"/>
      <c r="DK212" s="104"/>
      <c r="DL212" s="104"/>
      <c r="DM212" s="104"/>
      <c r="DN212" s="104"/>
      <c r="DO212" s="104"/>
      <c r="DP212" s="104"/>
      <c r="DQ212" s="104"/>
      <c r="DR212" s="104"/>
      <c r="DS212" s="104"/>
      <c r="DT212" s="104"/>
      <c r="DU212" s="104"/>
      <c r="DV212" s="104"/>
      <c r="DW212" s="104"/>
      <c r="DX212" s="104"/>
    </row>
    <row r="213" spans="1:128" s="110" customFormat="1">
      <c r="A213" s="126" t="s">
        <v>248</v>
      </c>
      <c r="B213" s="127"/>
      <c r="C213" s="118" t="s">
        <v>247</v>
      </c>
      <c r="D213" s="877" t="s">
        <v>249</v>
      </c>
      <c r="E213" s="878"/>
      <c r="F213" s="879"/>
      <c r="G213" s="877"/>
      <c r="H213" s="878"/>
      <c r="I213" s="879"/>
      <c r="J213" s="877"/>
      <c r="K213" s="878"/>
      <c r="L213" s="879"/>
      <c r="M213" s="877"/>
      <c r="N213" s="878"/>
      <c r="O213" s="879"/>
      <c r="P213" s="877"/>
      <c r="Q213" s="878"/>
      <c r="R213" s="880"/>
      <c r="S213" s="104" t="s">
        <v>288</v>
      </c>
      <c r="T213" s="104"/>
      <c r="U213" s="104"/>
      <c r="V213" s="104"/>
      <c r="W213" s="104"/>
      <c r="X213" s="104"/>
      <c r="Y213" s="104"/>
      <c r="Z213" s="104"/>
      <c r="AA213" s="104"/>
      <c r="AB213" s="109"/>
      <c r="AC213" s="109"/>
      <c r="AD213" s="109"/>
      <c r="AE213" s="109"/>
      <c r="AF213" s="109"/>
      <c r="AG213" s="109"/>
      <c r="AI213" s="141" t="s">
        <v>195</v>
      </c>
      <c r="AJ213" s="140">
        <f>MAX(AJ205:AJ212)</f>
        <v>0.25</v>
      </c>
      <c r="AL213" s="141" t="s">
        <v>195</v>
      </c>
      <c r="AM213" s="140">
        <f>MAX(AM205:AM212)</f>
        <v>0.25</v>
      </c>
      <c r="AN213" s="200"/>
      <c r="AO213" s="141" t="s">
        <v>195</v>
      </c>
      <c r="AP213" s="140">
        <f>MAX(AP205:AP212)</f>
        <v>0.25</v>
      </c>
      <c r="AQ213" s="192"/>
      <c r="AS213" s="108"/>
      <c r="AT213" s="104"/>
      <c r="AU213" s="104"/>
      <c r="AV213" s="104"/>
      <c r="AW213" s="104"/>
      <c r="AX213" s="149"/>
      <c r="AY213" s="149"/>
      <c r="AZ213" s="149"/>
      <c r="BA213" s="149"/>
      <c r="BB213" s="149"/>
      <c r="BC213" s="149"/>
      <c r="BD213" s="149"/>
      <c r="BE213" s="149"/>
      <c r="BF213" s="149"/>
      <c r="BG213" s="104"/>
      <c r="BH213" s="104"/>
      <c r="BI213" s="104"/>
      <c r="BJ213" s="104"/>
      <c r="BK213" s="104"/>
      <c r="BL213" s="104"/>
      <c r="BM213" s="104"/>
      <c r="BN213" s="104"/>
      <c r="BO213" s="104"/>
      <c r="BP213" s="104"/>
      <c r="BQ213" s="104"/>
      <c r="BR213" s="104"/>
      <c r="BS213" s="104"/>
      <c r="BT213" s="104"/>
      <c r="BU213" s="104"/>
      <c r="BV213" s="104"/>
      <c r="BW213" s="104"/>
      <c r="BX213" s="104"/>
      <c r="BY213" s="104"/>
      <c r="BZ213" s="104"/>
      <c r="CA213" s="104"/>
      <c r="CB213" s="104"/>
      <c r="CC213" s="104"/>
      <c r="CD213" s="104"/>
      <c r="CE213" s="104"/>
      <c r="CF213" s="104"/>
      <c r="CG213" s="104"/>
      <c r="CH213" s="104"/>
      <c r="CI213" s="104"/>
      <c r="CJ213" s="104"/>
      <c r="CK213" s="104"/>
      <c r="CL213" s="104"/>
      <c r="CM213" s="104"/>
      <c r="CN213" s="104"/>
      <c r="CO213" s="104"/>
      <c r="CP213" s="104"/>
      <c r="CQ213" s="104"/>
      <c r="CR213" s="104"/>
      <c r="CS213" s="104"/>
      <c r="CT213" s="104"/>
      <c r="CU213" s="104"/>
      <c r="CV213" s="104"/>
      <c r="CW213" s="104"/>
      <c r="CX213" s="104"/>
      <c r="CY213" s="104"/>
      <c r="CZ213" s="104"/>
      <c r="DA213" s="104"/>
      <c r="DB213" s="104"/>
      <c r="DC213" s="104"/>
      <c r="DD213" s="104"/>
      <c r="DE213" s="104"/>
      <c r="DF213" s="104"/>
      <c r="DG213" s="104"/>
      <c r="DH213" s="104"/>
      <c r="DI213" s="104"/>
      <c r="DJ213" s="104"/>
      <c r="DK213" s="104"/>
      <c r="DL213" s="104"/>
      <c r="DM213" s="104"/>
      <c r="DN213" s="104"/>
      <c r="DO213" s="104"/>
      <c r="DP213" s="104"/>
      <c r="DQ213" s="104"/>
      <c r="DR213" s="104"/>
      <c r="DS213" s="104"/>
      <c r="DT213" s="104"/>
      <c r="DU213" s="104"/>
      <c r="DV213" s="104"/>
      <c r="DW213" s="104"/>
      <c r="DX213" s="104"/>
    </row>
    <row r="214" spans="1:128">
      <c r="A214" s="126" t="s">
        <v>240</v>
      </c>
      <c r="B214" s="127"/>
      <c r="C214" s="119" t="s">
        <v>253</v>
      </c>
      <c r="D214" s="877" t="s">
        <v>239</v>
      </c>
      <c r="E214" s="878"/>
      <c r="F214" s="879"/>
      <c r="G214" s="877"/>
      <c r="H214" s="878"/>
      <c r="I214" s="879"/>
      <c r="J214" s="877"/>
      <c r="K214" s="878"/>
      <c r="L214" s="879"/>
      <c r="M214" s="877"/>
      <c r="N214" s="878"/>
      <c r="O214" s="879"/>
      <c r="P214" s="877"/>
      <c r="Q214" s="878"/>
      <c r="R214" s="880"/>
      <c r="S214" s="104" t="s">
        <v>289</v>
      </c>
      <c r="AX214" s="149"/>
      <c r="AY214" s="149"/>
      <c r="AZ214" s="149"/>
      <c r="BA214" s="149"/>
      <c r="BB214" s="149"/>
      <c r="BC214" s="149"/>
      <c r="BD214" s="149"/>
      <c r="BE214" s="149"/>
      <c r="BF214" s="149"/>
    </row>
    <row r="215" spans="1:128">
      <c r="A215" s="126" t="s">
        <v>249</v>
      </c>
      <c r="B215" s="127"/>
      <c r="C215" s="118" t="s">
        <v>256</v>
      </c>
      <c r="D215" s="877" t="s">
        <v>247</v>
      </c>
      <c r="E215" s="878"/>
      <c r="F215" s="879"/>
      <c r="G215" s="877" t="s">
        <v>248</v>
      </c>
      <c r="H215" s="878"/>
      <c r="I215" s="879"/>
      <c r="J215" s="877" t="s">
        <v>251</v>
      </c>
      <c r="K215" s="878"/>
      <c r="L215" s="879"/>
      <c r="M215" s="877" t="s">
        <v>254</v>
      </c>
      <c r="N215" s="878"/>
      <c r="O215" s="879"/>
      <c r="P215" s="877"/>
      <c r="Q215" s="878"/>
      <c r="R215" s="880"/>
      <c r="S215" s="104" t="s">
        <v>288</v>
      </c>
      <c r="AH215" s="140" t="s">
        <v>315</v>
      </c>
      <c r="AI215" s="140"/>
      <c r="AJ215" s="140"/>
      <c r="AK215" s="140" t="s">
        <v>315</v>
      </c>
      <c r="AL215" s="140"/>
      <c r="AM215" s="140"/>
      <c r="AN215" s="201" t="s">
        <v>315</v>
      </c>
      <c r="AO215" s="140"/>
      <c r="AP215" s="140"/>
      <c r="AQ215" s="192"/>
      <c r="AX215" s="149"/>
      <c r="AY215" s="149"/>
      <c r="AZ215" s="149"/>
      <c r="BA215" s="149"/>
      <c r="BB215" s="149"/>
      <c r="BC215" s="149"/>
      <c r="BD215" s="149"/>
      <c r="BE215" s="149"/>
      <c r="BF215" s="149"/>
    </row>
    <row r="216" spans="1:128">
      <c r="A216" s="126" t="s">
        <v>250</v>
      </c>
      <c r="B216" s="127"/>
      <c r="C216" s="119" t="s">
        <v>255</v>
      </c>
      <c r="D216" s="877" t="s">
        <v>251</v>
      </c>
      <c r="E216" s="878"/>
      <c r="F216" s="879"/>
      <c r="G216" s="877" t="s">
        <v>252</v>
      </c>
      <c r="H216" s="878"/>
      <c r="I216" s="879"/>
      <c r="J216" s="877" t="s">
        <v>254</v>
      </c>
      <c r="K216" s="878"/>
      <c r="L216" s="879"/>
      <c r="M216" s="877"/>
      <c r="N216" s="878"/>
      <c r="O216" s="879"/>
      <c r="P216" s="877"/>
      <c r="Q216" s="878"/>
      <c r="R216" s="880"/>
      <c r="S216" s="104" t="s">
        <v>288</v>
      </c>
      <c r="AH216" s="140" t="s">
        <v>316</v>
      </c>
      <c r="AI216" s="140" t="str">
        <f>$T$2</f>
        <v>沼田町</v>
      </c>
      <c r="AJ216" s="140">
        <f>IF(AJ$128="","",IF(AJ$128=AI216,1.5,0))</f>
        <v>0</v>
      </c>
      <c r="AK216" s="140" t="s">
        <v>316</v>
      </c>
      <c r="AL216" s="140" t="str">
        <f>$T$2</f>
        <v>沼田町</v>
      </c>
      <c r="AM216" s="140">
        <f>IF(AM$128="","",IF(AM$128=AL216,1.5,0))</f>
        <v>0</v>
      </c>
      <c r="AN216" s="201" t="s">
        <v>316</v>
      </c>
      <c r="AO216" s="140" t="str">
        <f>$T$2</f>
        <v>沼田町</v>
      </c>
      <c r="AP216" s="140">
        <f>IF(AP$128="","",IF(AP$128=AO216,1.5,0))</f>
        <v>0</v>
      </c>
      <c r="AQ216" s="192"/>
      <c r="AX216" s="149"/>
      <c r="AY216" s="149"/>
      <c r="AZ216" s="149"/>
      <c r="BA216" s="149"/>
      <c r="BB216" s="149"/>
      <c r="BC216" s="149"/>
      <c r="BD216" s="149"/>
      <c r="BE216" s="149"/>
      <c r="BF216" s="149"/>
    </row>
    <row r="217" spans="1:128">
      <c r="A217" s="126" t="s">
        <v>238</v>
      </c>
      <c r="B217" s="127"/>
      <c r="C217" s="118" t="s">
        <v>236</v>
      </c>
      <c r="D217" s="877" t="s">
        <v>253</v>
      </c>
      <c r="E217" s="878"/>
      <c r="F217" s="879"/>
      <c r="G217" s="877" t="s">
        <v>237</v>
      </c>
      <c r="H217" s="878"/>
      <c r="I217" s="879"/>
      <c r="J217" s="877"/>
      <c r="K217" s="878"/>
      <c r="L217" s="879"/>
      <c r="M217" s="877"/>
      <c r="N217" s="878"/>
      <c r="O217" s="879"/>
      <c r="P217" s="877"/>
      <c r="Q217" s="878"/>
      <c r="R217" s="880"/>
      <c r="S217" s="104" t="s">
        <v>289</v>
      </c>
      <c r="AH217" s="110" t="s">
        <v>317</v>
      </c>
      <c r="AI217" s="140" t="str">
        <f>VLOOKUP(AI216,$A$207:$S$228,19,FALSE)</f>
        <v>北部</v>
      </c>
      <c r="AJ217" s="140"/>
      <c r="AK217" s="110" t="s">
        <v>317</v>
      </c>
      <c r="AL217" s="140" t="str">
        <f>VLOOKUP(AL216,$A$207:$S$228,19,FALSE)</f>
        <v>北部</v>
      </c>
      <c r="AM217" s="140"/>
      <c r="AN217" s="200" t="s">
        <v>317</v>
      </c>
      <c r="AO217" s="140" t="str">
        <f>VLOOKUP(AO216,$A$207:$S$228,19,FALSE)</f>
        <v>北部</v>
      </c>
      <c r="AP217" s="140"/>
      <c r="AQ217" s="192"/>
      <c r="AX217" s="149"/>
      <c r="AY217" s="149"/>
      <c r="AZ217" s="149"/>
      <c r="BA217" s="149"/>
      <c r="BB217" s="149"/>
      <c r="BC217" s="149"/>
      <c r="BD217" s="149"/>
      <c r="BE217" s="149"/>
      <c r="BF217" s="149"/>
    </row>
    <row r="218" spans="1:128">
      <c r="A218" s="126" t="s">
        <v>239</v>
      </c>
      <c r="B218" s="127"/>
      <c r="C218" s="119" t="s">
        <v>253</v>
      </c>
      <c r="D218" s="877" t="s">
        <v>240</v>
      </c>
      <c r="E218" s="878"/>
      <c r="F218" s="879"/>
      <c r="G218" s="877" t="s">
        <v>237</v>
      </c>
      <c r="H218" s="878"/>
      <c r="I218" s="879"/>
      <c r="J218" s="877"/>
      <c r="K218" s="878"/>
      <c r="L218" s="879"/>
      <c r="M218" s="877"/>
      <c r="N218" s="878"/>
      <c r="O218" s="879"/>
      <c r="P218" s="877"/>
      <c r="Q218" s="878"/>
      <c r="R218" s="880"/>
      <c r="S218" s="104" t="s">
        <v>289</v>
      </c>
      <c r="AH218" s="110" t="s">
        <v>318</v>
      </c>
      <c r="AI218" s="142" t="str">
        <f>VLOOKUP(AI$217,$A$231:$L$233,3,FALSE)</f>
        <v>赤平市</v>
      </c>
      <c r="AJ218" s="140">
        <f t="shared" ref="AJ218:AJ227" si="17">IF(OR(AJ$128="",AJ$128=0),"",IF(AJ$128=AI218,1,0))</f>
        <v>0</v>
      </c>
      <c r="AK218" s="110" t="s">
        <v>318</v>
      </c>
      <c r="AL218" s="142" t="str">
        <f>VLOOKUP(AL$217,$A$231:$L$233,3,FALSE)</f>
        <v>赤平市</v>
      </c>
      <c r="AM218" s="140">
        <f t="shared" ref="AM218:AM227" si="18">IF(OR(AM$128="",AM$128=0),"",IF(AM$128=AL218,1,0))</f>
        <v>0</v>
      </c>
      <c r="AN218" s="200" t="s">
        <v>318</v>
      </c>
      <c r="AO218" s="142" t="str">
        <f>VLOOKUP(AO$217,$A$231:$L$233,3,FALSE)</f>
        <v>赤平市</v>
      </c>
      <c r="AP218" s="140">
        <f t="shared" ref="AP218:AP227" si="19">IF(OR(AP$128="",AP$128=0),"",IF(AP$128=AO218,1,0))</f>
        <v>0</v>
      </c>
      <c r="AQ218" s="192"/>
      <c r="AX218" s="149"/>
      <c r="AY218" s="149"/>
      <c r="AZ218" s="149"/>
      <c r="BA218" s="149"/>
      <c r="BB218" s="149"/>
      <c r="BC218" s="149"/>
      <c r="BD218" s="149"/>
      <c r="BE218" s="149"/>
      <c r="BF218" s="149"/>
    </row>
    <row r="219" spans="1:128">
      <c r="A219" s="126" t="s">
        <v>242</v>
      </c>
      <c r="B219" s="127"/>
      <c r="C219" s="118" t="s">
        <v>244</v>
      </c>
      <c r="D219" s="877" t="s">
        <v>243</v>
      </c>
      <c r="E219" s="878"/>
      <c r="F219" s="879"/>
      <c r="G219" s="877" t="s">
        <v>245</v>
      </c>
      <c r="H219" s="878"/>
      <c r="I219" s="879"/>
      <c r="J219" s="877"/>
      <c r="K219" s="878"/>
      <c r="L219" s="879"/>
      <c r="M219" s="877"/>
      <c r="N219" s="878"/>
      <c r="O219" s="879"/>
      <c r="P219" s="877"/>
      <c r="Q219" s="878"/>
      <c r="R219" s="880"/>
      <c r="S219" s="104" t="s">
        <v>290</v>
      </c>
      <c r="AH219" s="140"/>
      <c r="AI219" s="142" t="str">
        <f>VLOOKUP(AI$217,$A$231:$L$233,4,FALSE)</f>
        <v>芦別市</v>
      </c>
      <c r="AJ219" s="140">
        <f t="shared" si="17"/>
        <v>0</v>
      </c>
      <c r="AK219" s="140"/>
      <c r="AL219" s="142" t="str">
        <f>VLOOKUP(AL$217,$A$231:$L$233,4,FALSE)</f>
        <v>芦別市</v>
      </c>
      <c r="AM219" s="140">
        <f t="shared" si="18"/>
        <v>0</v>
      </c>
      <c r="AN219" s="201"/>
      <c r="AO219" s="142" t="str">
        <f>VLOOKUP(AO$217,$A$231:$L$233,4,FALSE)</f>
        <v>芦別市</v>
      </c>
      <c r="AP219" s="140">
        <f t="shared" si="19"/>
        <v>0</v>
      </c>
      <c r="AQ219" s="192"/>
      <c r="AX219" s="149"/>
      <c r="AY219" s="149"/>
      <c r="AZ219" s="149"/>
      <c r="BA219" s="149"/>
      <c r="BB219" s="149"/>
      <c r="BC219" s="149"/>
      <c r="BD219" s="149"/>
      <c r="BE219" s="149"/>
      <c r="BF219" s="149"/>
    </row>
    <row r="220" spans="1:128">
      <c r="A220" s="126" t="s">
        <v>243</v>
      </c>
      <c r="B220" s="127"/>
      <c r="C220" s="119" t="s">
        <v>242</v>
      </c>
      <c r="D220" s="877"/>
      <c r="E220" s="878"/>
      <c r="F220" s="879"/>
      <c r="G220" s="877"/>
      <c r="H220" s="878"/>
      <c r="I220" s="879"/>
      <c r="J220" s="877"/>
      <c r="K220" s="878"/>
      <c r="L220" s="879"/>
      <c r="M220" s="877"/>
      <c r="N220" s="878"/>
      <c r="O220" s="879"/>
      <c r="P220" s="877"/>
      <c r="Q220" s="878"/>
      <c r="R220" s="880"/>
      <c r="S220" s="104" t="s">
        <v>290</v>
      </c>
      <c r="AH220" s="140"/>
      <c r="AI220" s="142" t="str">
        <f>VLOOKUP(AI$217,$A$231:$L$233,5,FALSE)</f>
        <v>雨竜町</v>
      </c>
      <c r="AJ220" s="140">
        <f t="shared" si="17"/>
        <v>0</v>
      </c>
      <c r="AK220" s="140"/>
      <c r="AL220" s="142" t="str">
        <f>VLOOKUP(AL$217,$A$231:$L$233,5,FALSE)</f>
        <v>雨竜町</v>
      </c>
      <c r="AM220" s="140">
        <f t="shared" si="18"/>
        <v>0</v>
      </c>
      <c r="AN220" s="201"/>
      <c r="AO220" s="142" t="str">
        <f>VLOOKUP(AO$217,$A$231:$L$233,5,FALSE)</f>
        <v>雨竜町</v>
      </c>
      <c r="AP220" s="140">
        <f t="shared" si="19"/>
        <v>0</v>
      </c>
      <c r="AQ220" s="192"/>
      <c r="AX220" s="149"/>
      <c r="AY220" s="149"/>
      <c r="AZ220" s="149"/>
      <c r="BA220" s="149"/>
      <c r="BB220" s="149"/>
      <c r="BC220" s="149"/>
      <c r="BD220" s="149"/>
      <c r="BE220" s="149"/>
      <c r="BF220" s="149"/>
    </row>
    <row r="221" spans="1:128">
      <c r="A221" s="126" t="s">
        <v>255</v>
      </c>
      <c r="B221" s="127"/>
      <c r="C221" s="118" t="s">
        <v>250</v>
      </c>
      <c r="D221" s="877" t="s">
        <v>251</v>
      </c>
      <c r="E221" s="878"/>
      <c r="F221" s="879"/>
      <c r="G221" s="877" t="s">
        <v>252</v>
      </c>
      <c r="H221" s="878"/>
      <c r="I221" s="879"/>
      <c r="J221" s="877"/>
      <c r="K221" s="878"/>
      <c r="L221" s="879"/>
      <c r="M221" s="877"/>
      <c r="N221" s="878"/>
      <c r="O221" s="879"/>
      <c r="P221" s="877"/>
      <c r="Q221" s="878"/>
      <c r="R221" s="880"/>
      <c r="S221" s="104" t="s">
        <v>288</v>
      </c>
      <c r="AH221" s="140"/>
      <c r="AI221" s="142" t="str">
        <f>VLOOKUP(AI$217,$A$231:$L$233,6,FALSE)</f>
        <v>新十津川町</v>
      </c>
      <c r="AJ221" s="140">
        <f t="shared" si="17"/>
        <v>0</v>
      </c>
      <c r="AK221" s="140"/>
      <c r="AL221" s="142" t="str">
        <f>VLOOKUP(AL$217,$A$231:$L$233,6,FALSE)</f>
        <v>新十津川町</v>
      </c>
      <c r="AM221" s="140">
        <f t="shared" si="18"/>
        <v>1</v>
      </c>
      <c r="AN221" s="201"/>
      <c r="AO221" s="142" t="str">
        <f>VLOOKUP(AO$217,$A$231:$L$233,6,FALSE)</f>
        <v>新十津川町</v>
      </c>
      <c r="AP221" s="140">
        <f t="shared" si="19"/>
        <v>0</v>
      </c>
      <c r="AQ221" s="192"/>
      <c r="AX221" s="149"/>
      <c r="AY221" s="149"/>
      <c r="AZ221" s="149"/>
      <c r="BA221" s="149"/>
      <c r="BB221" s="149"/>
      <c r="BC221" s="149"/>
      <c r="BD221" s="149"/>
      <c r="BE221" s="149"/>
      <c r="BF221" s="149"/>
    </row>
    <row r="222" spans="1:128">
      <c r="A222" s="126" t="s">
        <v>237</v>
      </c>
      <c r="B222" s="127"/>
      <c r="C222" s="119" t="s">
        <v>236</v>
      </c>
      <c r="D222" s="877" t="s">
        <v>253</v>
      </c>
      <c r="E222" s="878"/>
      <c r="F222" s="879"/>
      <c r="G222" s="877" t="s">
        <v>238</v>
      </c>
      <c r="H222" s="878"/>
      <c r="I222" s="879"/>
      <c r="J222" s="877" t="s">
        <v>239</v>
      </c>
      <c r="K222" s="878"/>
      <c r="L222" s="879"/>
      <c r="M222" s="877" t="s">
        <v>241</v>
      </c>
      <c r="N222" s="878"/>
      <c r="O222" s="879"/>
      <c r="P222" s="877"/>
      <c r="Q222" s="878"/>
      <c r="R222" s="880"/>
      <c r="S222" s="104" t="s">
        <v>289</v>
      </c>
      <c r="AH222" s="140"/>
      <c r="AI222" s="142" t="str">
        <f>VLOOKUP(AI$217,$A$231:$L$233,7,FALSE)</f>
        <v>滝川市</v>
      </c>
      <c r="AJ222" s="140">
        <f t="shared" si="17"/>
        <v>0</v>
      </c>
      <c r="AK222" s="140"/>
      <c r="AL222" s="142" t="str">
        <f>VLOOKUP(AL$217,$A$231:$L$233,7,FALSE)</f>
        <v>滝川市</v>
      </c>
      <c r="AM222" s="140">
        <f t="shared" si="18"/>
        <v>0</v>
      </c>
      <c r="AN222" s="201"/>
      <c r="AO222" s="142" t="str">
        <f>VLOOKUP(AO$217,$A$231:$L$233,7,FALSE)</f>
        <v>滝川市</v>
      </c>
      <c r="AP222" s="140">
        <f t="shared" si="19"/>
        <v>1</v>
      </c>
      <c r="AQ222" s="192"/>
      <c r="AX222" s="149"/>
      <c r="AY222" s="149"/>
      <c r="AZ222" s="149"/>
      <c r="BA222" s="149"/>
      <c r="BB222" s="149"/>
      <c r="BC222" s="149"/>
      <c r="BD222" s="149"/>
      <c r="BE222" s="149"/>
      <c r="BF222" s="149"/>
    </row>
    <row r="223" spans="1:128">
      <c r="A223" s="126" t="s">
        <v>251</v>
      </c>
      <c r="B223" s="127"/>
      <c r="C223" s="118" t="s">
        <v>256</v>
      </c>
      <c r="D223" s="877" t="s">
        <v>246</v>
      </c>
      <c r="E223" s="878"/>
      <c r="F223" s="879"/>
      <c r="G223" s="877" t="s">
        <v>249</v>
      </c>
      <c r="H223" s="878"/>
      <c r="I223" s="879"/>
      <c r="J223" s="877" t="s">
        <v>250</v>
      </c>
      <c r="K223" s="878"/>
      <c r="L223" s="879"/>
      <c r="M223" s="877" t="s">
        <v>255</v>
      </c>
      <c r="N223" s="878"/>
      <c r="O223" s="879"/>
      <c r="P223" s="877" t="s">
        <v>254</v>
      </c>
      <c r="Q223" s="878"/>
      <c r="R223" s="880"/>
      <c r="S223" s="104" t="s">
        <v>288</v>
      </c>
      <c r="AH223" s="140"/>
      <c r="AI223" s="142" t="str">
        <f>VLOOKUP(AI$217,$A$231:$L$233,8,FALSE)</f>
        <v>秩父別町</v>
      </c>
      <c r="AJ223" s="140">
        <f t="shared" si="17"/>
        <v>0</v>
      </c>
      <c r="AK223" s="140"/>
      <c r="AL223" s="142" t="str">
        <f>VLOOKUP(AL$217,$A$231:$L$233,8,FALSE)</f>
        <v>秩父別町</v>
      </c>
      <c r="AM223" s="140">
        <f t="shared" si="18"/>
        <v>0</v>
      </c>
      <c r="AN223" s="201"/>
      <c r="AO223" s="142" t="str">
        <f>VLOOKUP(AO$217,$A$231:$L$233,8,FALSE)</f>
        <v>秩父別町</v>
      </c>
      <c r="AP223" s="140">
        <f t="shared" si="19"/>
        <v>0</v>
      </c>
      <c r="AQ223" s="192"/>
      <c r="AX223" s="149"/>
      <c r="AY223" s="149"/>
      <c r="AZ223" s="149"/>
      <c r="BA223" s="149"/>
      <c r="BB223" s="149"/>
      <c r="BC223" s="149"/>
      <c r="BD223" s="149"/>
      <c r="BE223" s="149"/>
      <c r="BF223" s="149"/>
    </row>
    <row r="224" spans="1:128">
      <c r="A224" s="126" t="s">
        <v>252</v>
      </c>
      <c r="B224" s="127"/>
      <c r="C224" s="119" t="s">
        <v>247</v>
      </c>
      <c r="D224" s="877" t="s">
        <v>250</v>
      </c>
      <c r="E224" s="878"/>
      <c r="F224" s="879"/>
      <c r="G224" s="877" t="s">
        <v>255</v>
      </c>
      <c r="H224" s="878"/>
      <c r="I224" s="879"/>
      <c r="J224" s="877" t="s">
        <v>254</v>
      </c>
      <c r="K224" s="878"/>
      <c r="L224" s="879"/>
      <c r="M224" s="877"/>
      <c r="N224" s="878"/>
      <c r="O224" s="879"/>
      <c r="P224" s="877"/>
      <c r="Q224" s="878"/>
      <c r="R224" s="880"/>
      <c r="S224" s="104" t="s">
        <v>288</v>
      </c>
      <c r="AH224" s="140"/>
      <c r="AI224" s="142" t="str">
        <f>VLOOKUP(AI$217,$A$231:$L$233,9,FALSE)</f>
        <v>沼田町</v>
      </c>
      <c r="AJ224" s="140">
        <f t="shared" si="17"/>
        <v>0</v>
      </c>
      <c r="AK224" s="140"/>
      <c r="AL224" s="142" t="str">
        <f>VLOOKUP(AL$217,$A$231:$L$233,9,FALSE)</f>
        <v>沼田町</v>
      </c>
      <c r="AM224" s="140">
        <f t="shared" si="18"/>
        <v>0</v>
      </c>
      <c r="AN224" s="201"/>
      <c r="AO224" s="142" t="str">
        <f>VLOOKUP(AO$217,$A$231:$L$233,9,FALSE)</f>
        <v>沼田町</v>
      </c>
      <c r="AP224" s="140">
        <f t="shared" si="19"/>
        <v>0</v>
      </c>
      <c r="AQ224" s="192"/>
      <c r="AX224" s="149"/>
      <c r="AY224" s="149"/>
      <c r="AZ224" s="149"/>
      <c r="BA224" s="149"/>
      <c r="BB224" s="149"/>
      <c r="BC224" s="149"/>
      <c r="BD224" s="149"/>
      <c r="BE224" s="149"/>
      <c r="BF224" s="149"/>
    </row>
    <row r="225" spans="1:58">
      <c r="A225" s="126" t="s">
        <v>241</v>
      </c>
      <c r="B225" s="127"/>
      <c r="C225" s="118" t="s">
        <v>236</v>
      </c>
      <c r="D225" s="877" t="s">
        <v>237</v>
      </c>
      <c r="E225" s="878"/>
      <c r="F225" s="879"/>
      <c r="G225" s="877"/>
      <c r="H225" s="878"/>
      <c r="I225" s="879"/>
      <c r="J225" s="877"/>
      <c r="K225" s="878"/>
      <c r="L225" s="879"/>
      <c r="M225" s="877"/>
      <c r="N225" s="878"/>
      <c r="O225" s="879"/>
      <c r="P225" s="877"/>
      <c r="Q225" s="878"/>
      <c r="R225" s="880"/>
      <c r="S225" s="104" t="s">
        <v>289</v>
      </c>
      <c r="AH225" s="140"/>
      <c r="AI225" s="142" t="str">
        <f>VLOOKUP(AI$217,$A$231:$L$233,10,FALSE)</f>
        <v>深川市</v>
      </c>
      <c r="AJ225" s="140">
        <f t="shared" si="17"/>
        <v>0</v>
      </c>
      <c r="AK225" s="140"/>
      <c r="AL225" s="142" t="str">
        <f>VLOOKUP(AL$217,$A$231:$L$233,10,FALSE)</f>
        <v>深川市</v>
      </c>
      <c r="AM225" s="140">
        <f t="shared" si="18"/>
        <v>0</v>
      </c>
      <c r="AN225" s="201"/>
      <c r="AO225" s="142" t="str">
        <f>VLOOKUP(AO$217,$A$231:$L$233,10,FALSE)</f>
        <v>深川市</v>
      </c>
      <c r="AP225" s="140">
        <f t="shared" si="19"/>
        <v>0</v>
      </c>
      <c r="AQ225" s="192"/>
      <c r="AX225" s="149"/>
      <c r="AY225" s="149"/>
      <c r="AZ225" s="149"/>
      <c r="BA225" s="149"/>
      <c r="BB225" s="149"/>
      <c r="BC225" s="149"/>
      <c r="BD225" s="149"/>
      <c r="BE225" s="149"/>
      <c r="BF225" s="149"/>
    </row>
    <row r="226" spans="1:58">
      <c r="A226" s="126" t="s">
        <v>254</v>
      </c>
      <c r="B226" s="127"/>
      <c r="C226" s="119" t="s">
        <v>247</v>
      </c>
      <c r="D226" s="877" t="s">
        <v>249</v>
      </c>
      <c r="E226" s="878"/>
      <c r="F226" s="879"/>
      <c r="G226" s="877" t="s">
        <v>250</v>
      </c>
      <c r="H226" s="878"/>
      <c r="I226" s="879"/>
      <c r="J226" s="877" t="s">
        <v>251</v>
      </c>
      <c r="K226" s="878"/>
      <c r="L226" s="879"/>
      <c r="M226" s="877" t="s">
        <v>252</v>
      </c>
      <c r="N226" s="878"/>
      <c r="O226" s="879"/>
      <c r="P226" s="877"/>
      <c r="Q226" s="878"/>
      <c r="R226" s="880"/>
      <c r="S226" s="104" t="s">
        <v>288</v>
      </c>
      <c r="AH226" s="140"/>
      <c r="AI226" s="142" t="str">
        <f>VLOOKUP(AI$217,$A$231:$L$233,11,FALSE)</f>
        <v>北竜町</v>
      </c>
      <c r="AJ226" s="140">
        <f t="shared" si="17"/>
        <v>0</v>
      </c>
      <c r="AK226" s="140"/>
      <c r="AL226" s="142" t="str">
        <f>VLOOKUP(AL$217,$A$231:$L$233,11,FALSE)</f>
        <v>北竜町</v>
      </c>
      <c r="AM226" s="140">
        <f t="shared" si="18"/>
        <v>0</v>
      </c>
      <c r="AN226" s="201"/>
      <c r="AO226" s="142" t="str">
        <f>VLOOKUP(AO$217,$A$231:$L$233,11,FALSE)</f>
        <v>北竜町</v>
      </c>
      <c r="AP226" s="140">
        <f t="shared" si="19"/>
        <v>0</v>
      </c>
      <c r="AQ226" s="192"/>
      <c r="AX226" s="149"/>
      <c r="AY226" s="149"/>
      <c r="AZ226" s="149"/>
      <c r="BA226" s="149"/>
      <c r="BB226" s="149"/>
      <c r="BC226" s="149"/>
      <c r="BD226" s="149"/>
      <c r="BE226" s="149"/>
      <c r="BF226" s="149"/>
    </row>
    <row r="227" spans="1:58">
      <c r="A227" s="126" t="s">
        <v>257</v>
      </c>
      <c r="B227" s="127"/>
      <c r="C227" s="119" t="s">
        <v>244</v>
      </c>
      <c r="D227" s="877" t="s">
        <v>245</v>
      </c>
      <c r="E227" s="878"/>
      <c r="F227" s="879"/>
      <c r="G227" s="877"/>
      <c r="H227" s="878"/>
      <c r="I227" s="879"/>
      <c r="J227" s="877"/>
      <c r="K227" s="878"/>
      <c r="L227" s="879"/>
      <c r="M227" s="877"/>
      <c r="N227" s="878"/>
      <c r="O227" s="879"/>
      <c r="P227" s="877"/>
      <c r="Q227" s="878"/>
      <c r="R227" s="880"/>
      <c r="S227" s="104" t="s">
        <v>290</v>
      </c>
      <c r="AH227" s="140"/>
      <c r="AI227" s="142" t="str">
        <f>VLOOKUP(AI$217,$A$231:$L$233,12,FALSE)</f>
        <v>妹背牛町</v>
      </c>
      <c r="AJ227" s="140">
        <f t="shared" si="17"/>
        <v>0</v>
      </c>
      <c r="AK227" s="140"/>
      <c r="AL227" s="142" t="str">
        <f>VLOOKUP(AL$217,$A$231:$L$233,12,FALSE)</f>
        <v>妹背牛町</v>
      </c>
      <c r="AM227" s="140">
        <f t="shared" si="18"/>
        <v>0</v>
      </c>
      <c r="AN227" s="201"/>
      <c r="AO227" s="142" t="str">
        <f>VLOOKUP(AO$217,$A$231:$L$233,12,FALSE)</f>
        <v>妹背牛町</v>
      </c>
      <c r="AP227" s="140">
        <f t="shared" si="19"/>
        <v>0</v>
      </c>
      <c r="AQ227" s="192"/>
      <c r="AX227" s="149"/>
      <c r="AY227" s="149"/>
      <c r="AZ227" s="149"/>
      <c r="BA227" s="149"/>
      <c r="BB227" s="149"/>
      <c r="BC227" s="149"/>
      <c r="BD227" s="149"/>
      <c r="BE227" s="149"/>
      <c r="BF227" s="149"/>
    </row>
    <row r="228" spans="1:58" ht="19.5" thickBot="1">
      <c r="A228" s="128" t="s">
        <v>245</v>
      </c>
      <c r="B228" s="129"/>
      <c r="C228" s="120" t="s">
        <v>244</v>
      </c>
      <c r="D228" s="873" t="s">
        <v>242</v>
      </c>
      <c r="E228" s="874"/>
      <c r="F228" s="875"/>
      <c r="G228" s="873" t="s">
        <v>257</v>
      </c>
      <c r="H228" s="874"/>
      <c r="I228" s="875"/>
      <c r="J228" s="873"/>
      <c r="K228" s="874"/>
      <c r="L228" s="875"/>
      <c r="M228" s="873"/>
      <c r="N228" s="874"/>
      <c r="O228" s="875"/>
      <c r="P228" s="873"/>
      <c r="Q228" s="874"/>
      <c r="R228" s="876"/>
      <c r="S228" s="104" t="s">
        <v>290</v>
      </c>
      <c r="AH228" s="140" t="s">
        <v>319</v>
      </c>
      <c r="AI228" s="140" t="s">
        <v>215</v>
      </c>
      <c r="AJ228" s="140">
        <f t="shared" ref="AJ228:AJ243" si="20">IF(OR(AJ$128="",AJ$128=0),"",IF(AJ$128=AI228,0.5,0))</f>
        <v>0</v>
      </c>
      <c r="AK228" s="140" t="s">
        <v>319</v>
      </c>
      <c r="AL228" s="140" t="s">
        <v>215</v>
      </c>
      <c r="AM228" s="140">
        <f t="shared" ref="AM228:AM243" si="21">IF(OR(AM$128="",AM$128=0),"",IF(AM$128=AL228,0.5,0))</f>
        <v>0</v>
      </c>
      <c r="AN228" s="201" t="s">
        <v>319</v>
      </c>
      <c r="AO228" s="140" t="s">
        <v>215</v>
      </c>
      <c r="AP228" s="140">
        <f t="shared" ref="AP228:AP243" si="22">IF(OR(AP$128="",AP$128=0),"",IF(AP$128=AO228,0.5,0))</f>
        <v>0</v>
      </c>
      <c r="AQ228" s="192"/>
      <c r="AX228" s="149"/>
      <c r="AY228" s="149"/>
      <c r="AZ228" s="149"/>
      <c r="BA228" s="149"/>
      <c r="BB228" s="149"/>
      <c r="BC228" s="149"/>
      <c r="BD228" s="149"/>
      <c r="BE228" s="149"/>
      <c r="BF228" s="149"/>
    </row>
    <row r="229" spans="1:58">
      <c r="AH229" s="140"/>
      <c r="AI229" s="140" t="s">
        <v>226</v>
      </c>
      <c r="AJ229" s="140">
        <f t="shared" si="20"/>
        <v>0</v>
      </c>
      <c r="AK229" s="140"/>
      <c r="AL229" s="140" t="s">
        <v>226</v>
      </c>
      <c r="AM229" s="140">
        <f t="shared" si="21"/>
        <v>0</v>
      </c>
      <c r="AN229" s="201"/>
      <c r="AO229" s="140" t="s">
        <v>226</v>
      </c>
      <c r="AP229" s="140">
        <f t="shared" si="22"/>
        <v>0</v>
      </c>
      <c r="AQ229" s="192"/>
      <c r="AX229" s="149"/>
      <c r="AY229" s="149"/>
      <c r="AZ229" s="149"/>
      <c r="BA229" s="149"/>
      <c r="BB229" s="149"/>
      <c r="BC229" s="149"/>
      <c r="BD229" s="149"/>
      <c r="BE229" s="149"/>
      <c r="BF229" s="149"/>
    </row>
    <row r="230" spans="1:58">
      <c r="AH230" s="140"/>
      <c r="AI230" s="140" t="s">
        <v>208</v>
      </c>
      <c r="AJ230" s="140">
        <f t="shared" si="20"/>
        <v>0</v>
      </c>
      <c r="AK230" s="140"/>
      <c r="AL230" s="140" t="s">
        <v>208</v>
      </c>
      <c r="AM230" s="140">
        <f t="shared" si="21"/>
        <v>0</v>
      </c>
      <c r="AN230" s="201"/>
      <c r="AO230" s="140" t="s">
        <v>208</v>
      </c>
      <c r="AP230" s="140">
        <f t="shared" si="22"/>
        <v>0</v>
      </c>
      <c r="AQ230" s="192"/>
      <c r="AX230" s="149"/>
      <c r="AY230" s="149"/>
      <c r="AZ230" s="149"/>
      <c r="BA230" s="149"/>
      <c r="BB230" s="149"/>
      <c r="BC230" s="149"/>
      <c r="BD230" s="149"/>
      <c r="BE230" s="149"/>
      <c r="BF230" s="149"/>
    </row>
    <row r="231" spans="1:58">
      <c r="A231" s="104" t="s">
        <v>288</v>
      </c>
      <c r="C231" s="104" t="s">
        <v>256</v>
      </c>
      <c r="D231" s="104" t="s">
        <v>246</v>
      </c>
      <c r="E231" s="104" t="s">
        <v>247</v>
      </c>
      <c r="F231" s="104" t="s">
        <v>248</v>
      </c>
      <c r="G231" s="104" t="s">
        <v>249</v>
      </c>
      <c r="H231" s="104" t="s">
        <v>250</v>
      </c>
      <c r="I231" s="104" t="s">
        <v>255</v>
      </c>
      <c r="J231" s="104" t="s">
        <v>251</v>
      </c>
      <c r="K231" s="104" t="s">
        <v>252</v>
      </c>
      <c r="L231" s="104" t="s">
        <v>254</v>
      </c>
      <c r="AH231" s="140"/>
      <c r="AI231" s="140" t="s">
        <v>234</v>
      </c>
      <c r="AJ231" s="140">
        <f t="shared" si="20"/>
        <v>0</v>
      </c>
      <c r="AK231" s="140"/>
      <c r="AL231" s="140" t="s">
        <v>234</v>
      </c>
      <c r="AM231" s="140">
        <f t="shared" si="21"/>
        <v>0</v>
      </c>
      <c r="AN231" s="201"/>
      <c r="AO231" s="140" t="s">
        <v>234</v>
      </c>
      <c r="AP231" s="140">
        <f t="shared" si="22"/>
        <v>0</v>
      </c>
      <c r="AQ231" s="192"/>
      <c r="AX231" s="149"/>
      <c r="AY231" s="149"/>
      <c r="AZ231" s="149"/>
      <c r="BA231" s="149"/>
      <c r="BB231" s="149"/>
      <c r="BC231" s="149"/>
      <c r="BD231" s="149"/>
      <c r="BE231" s="149"/>
      <c r="BF231" s="149"/>
    </row>
    <row r="232" spans="1:58">
      <c r="A232" s="104" t="s">
        <v>289</v>
      </c>
      <c r="C232" s="104" t="s">
        <v>236</v>
      </c>
      <c r="D232" s="104" t="s">
        <v>253</v>
      </c>
      <c r="E232" s="104" t="s">
        <v>240</v>
      </c>
      <c r="F232" s="104" t="s">
        <v>238</v>
      </c>
      <c r="G232" s="104" t="s">
        <v>239</v>
      </c>
      <c r="H232" s="104" t="s">
        <v>237</v>
      </c>
      <c r="I232" s="104" t="s">
        <v>241</v>
      </c>
      <c r="AH232" s="140"/>
      <c r="AI232" s="140" t="s">
        <v>228</v>
      </c>
      <c r="AJ232" s="140">
        <f t="shared" si="20"/>
        <v>0</v>
      </c>
      <c r="AK232" s="140"/>
      <c r="AL232" s="140" t="s">
        <v>228</v>
      </c>
      <c r="AM232" s="140">
        <f t="shared" si="21"/>
        <v>0</v>
      </c>
      <c r="AN232" s="201"/>
      <c r="AO232" s="140" t="s">
        <v>228</v>
      </c>
      <c r="AP232" s="140">
        <f t="shared" si="22"/>
        <v>0</v>
      </c>
      <c r="AQ232" s="192"/>
      <c r="AX232" s="149"/>
      <c r="AY232" s="149"/>
      <c r="AZ232" s="149"/>
      <c r="BA232" s="149"/>
      <c r="BB232" s="149"/>
      <c r="BC232" s="149"/>
      <c r="BD232" s="149"/>
      <c r="BE232" s="149"/>
      <c r="BF232" s="149"/>
    </row>
    <row r="233" spans="1:58">
      <c r="A233" s="104" t="s">
        <v>290</v>
      </c>
      <c r="C233" s="104" t="s">
        <v>244</v>
      </c>
      <c r="D233" s="104" t="s">
        <v>242</v>
      </c>
      <c r="E233" s="104" t="s">
        <v>243</v>
      </c>
      <c r="F233" s="104" t="s">
        <v>257</v>
      </c>
      <c r="G233" s="104" t="s">
        <v>245</v>
      </c>
      <c r="AH233" s="140"/>
      <c r="AI233" s="140" t="s">
        <v>227</v>
      </c>
      <c r="AJ233" s="140">
        <f t="shared" si="20"/>
        <v>0</v>
      </c>
      <c r="AK233" s="140"/>
      <c r="AL233" s="140" t="s">
        <v>227</v>
      </c>
      <c r="AM233" s="140">
        <f t="shared" si="21"/>
        <v>0</v>
      </c>
      <c r="AN233" s="201"/>
      <c r="AO233" s="140" t="s">
        <v>227</v>
      </c>
      <c r="AP233" s="140">
        <f t="shared" si="22"/>
        <v>0</v>
      </c>
      <c r="AQ233" s="192"/>
      <c r="AX233" s="149"/>
      <c r="AY233" s="149"/>
      <c r="AZ233" s="149"/>
      <c r="BA233" s="149"/>
      <c r="BB233" s="149"/>
      <c r="BC233" s="149"/>
      <c r="BD233" s="149"/>
      <c r="BE233" s="149"/>
      <c r="BF233" s="149"/>
    </row>
    <row r="234" spans="1:58">
      <c r="AH234" s="140"/>
      <c r="AI234" s="140" t="s">
        <v>218</v>
      </c>
      <c r="AJ234" s="140">
        <f t="shared" si="20"/>
        <v>0</v>
      </c>
      <c r="AK234" s="140"/>
      <c r="AL234" s="140" t="s">
        <v>218</v>
      </c>
      <c r="AM234" s="140">
        <f t="shared" si="21"/>
        <v>0.5</v>
      </c>
      <c r="AN234" s="201"/>
      <c r="AO234" s="140" t="s">
        <v>218</v>
      </c>
      <c r="AP234" s="140">
        <f t="shared" si="22"/>
        <v>0</v>
      </c>
      <c r="AQ234" s="192"/>
      <c r="AX234" s="149"/>
      <c r="AY234" s="149"/>
      <c r="AZ234" s="149"/>
      <c r="BA234" s="149"/>
      <c r="BB234" s="149"/>
      <c r="BC234" s="149"/>
      <c r="BD234" s="149"/>
      <c r="BE234" s="149"/>
      <c r="BF234" s="149"/>
    </row>
    <row r="235" spans="1:58">
      <c r="AH235" s="140"/>
      <c r="AI235" s="140" t="s">
        <v>213</v>
      </c>
      <c r="AJ235" s="140">
        <f t="shared" si="20"/>
        <v>0</v>
      </c>
      <c r="AK235" s="140"/>
      <c r="AL235" s="140" t="s">
        <v>213</v>
      </c>
      <c r="AM235" s="140">
        <f t="shared" si="21"/>
        <v>0</v>
      </c>
      <c r="AN235" s="201"/>
      <c r="AO235" s="140" t="s">
        <v>213</v>
      </c>
      <c r="AP235" s="140">
        <f t="shared" si="22"/>
        <v>0</v>
      </c>
      <c r="AQ235" s="192"/>
      <c r="AX235" s="149"/>
      <c r="AY235" s="149"/>
      <c r="AZ235" s="149"/>
      <c r="BA235" s="149"/>
      <c r="BB235" s="149"/>
      <c r="BC235" s="149"/>
      <c r="BD235" s="149"/>
      <c r="BE235" s="149"/>
      <c r="BF235" s="149"/>
    </row>
    <row r="236" spans="1:58">
      <c r="AH236" s="140"/>
      <c r="AI236" s="140" t="s">
        <v>210</v>
      </c>
      <c r="AJ236" s="140">
        <f t="shared" si="20"/>
        <v>0</v>
      </c>
      <c r="AK236" s="140"/>
      <c r="AL236" s="140" t="s">
        <v>210</v>
      </c>
      <c r="AM236" s="140">
        <f t="shared" si="21"/>
        <v>0</v>
      </c>
      <c r="AN236" s="201"/>
      <c r="AO236" s="140" t="s">
        <v>210</v>
      </c>
      <c r="AP236" s="140">
        <f t="shared" si="22"/>
        <v>0.5</v>
      </c>
      <c r="AQ236" s="192"/>
      <c r="AX236" s="149"/>
      <c r="AY236" s="149"/>
      <c r="AZ236" s="149"/>
      <c r="BA236" s="149"/>
      <c r="BB236" s="149"/>
      <c r="BC236" s="149"/>
      <c r="BD236" s="149"/>
      <c r="BE236" s="149"/>
      <c r="BF236" s="149"/>
    </row>
    <row r="237" spans="1:58">
      <c r="AH237" s="140"/>
      <c r="AI237" s="140" t="s">
        <v>219</v>
      </c>
      <c r="AJ237" s="140">
        <f t="shared" si="20"/>
        <v>0</v>
      </c>
      <c r="AK237" s="140"/>
      <c r="AL237" s="140" t="s">
        <v>219</v>
      </c>
      <c r="AM237" s="140">
        <f t="shared" si="21"/>
        <v>0</v>
      </c>
      <c r="AN237" s="201"/>
      <c r="AO237" s="140" t="s">
        <v>219</v>
      </c>
      <c r="AP237" s="140">
        <f t="shared" si="22"/>
        <v>0</v>
      </c>
      <c r="AQ237" s="192"/>
      <c r="AX237" s="149"/>
      <c r="AY237" s="149"/>
      <c r="AZ237" s="149"/>
      <c r="BA237" s="149"/>
      <c r="BB237" s="149"/>
      <c r="BC237" s="149"/>
      <c r="BD237" s="149"/>
      <c r="BE237" s="149"/>
      <c r="BF237" s="149"/>
    </row>
    <row r="238" spans="1:58">
      <c r="AH238" s="140"/>
      <c r="AI238" s="140" t="s">
        <v>230</v>
      </c>
      <c r="AJ238" s="140">
        <f t="shared" si="20"/>
        <v>0</v>
      </c>
      <c r="AK238" s="140"/>
      <c r="AL238" s="140" t="s">
        <v>230</v>
      </c>
      <c r="AM238" s="140">
        <f t="shared" si="21"/>
        <v>0</v>
      </c>
      <c r="AN238" s="201"/>
      <c r="AO238" s="140" t="s">
        <v>230</v>
      </c>
      <c r="AP238" s="140">
        <f t="shared" si="22"/>
        <v>0</v>
      </c>
      <c r="AQ238" s="192"/>
      <c r="AX238" s="149"/>
      <c r="AY238" s="149"/>
      <c r="AZ238" s="149"/>
      <c r="BA238" s="149"/>
      <c r="BB238" s="149"/>
      <c r="BC238" s="149"/>
      <c r="BD238" s="149"/>
      <c r="BE238" s="149"/>
      <c r="BF238" s="149"/>
    </row>
    <row r="239" spans="1:58">
      <c r="AH239" s="140"/>
      <c r="AI239" s="140" t="s">
        <v>214</v>
      </c>
      <c r="AJ239" s="140">
        <f t="shared" si="20"/>
        <v>0</v>
      </c>
      <c r="AK239" s="140"/>
      <c r="AL239" s="140" t="s">
        <v>214</v>
      </c>
      <c r="AM239" s="140">
        <f t="shared" si="21"/>
        <v>0</v>
      </c>
      <c r="AN239" s="201"/>
      <c r="AO239" s="140" t="s">
        <v>214</v>
      </c>
      <c r="AP239" s="140">
        <f t="shared" si="22"/>
        <v>0</v>
      </c>
      <c r="AQ239" s="192"/>
      <c r="AX239" s="149"/>
      <c r="AY239" s="149"/>
      <c r="AZ239" s="149"/>
      <c r="BA239" s="149"/>
      <c r="BB239" s="149"/>
      <c r="BC239" s="149"/>
      <c r="BD239" s="149"/>
      <c r="BE239" s="149"/>
      <c r="BF239" s="149"/>
    </row>
    <row r="240" spans="1:58">
      <c r="AH240" s="140"/>
      <c r="AI240" s="140" t="s">
        <v>232</v>
      </c>
      <c r="AJ240" s="140">
        <f t="shared" si="20"/>
        <v>0</v>
      </c>
      <c r="AK240" s="140"/>
      <c r="AL240" s="140" t="s">
        <v>232</v>
      </c>
      <c r="AM240" s="140">
        <f t="shared" si="21"/>
        <v>0</v>
      </c>
      <c r="AN240" s="201"/>
      <c r="AO240" s="140" t="s">
        <v>232</v>
      </c>
      <c r="AP240" s="140">
        <f t="shared" si="22"/>
        <v>0</v>
      </c>
      <c r="AQ240" s="192"/>
      <c r="AX240" s="149"/>
      <c r="AY240" s="149"/>
      <c r="AZ240" s="149"/>
      <c r="BA240" s="149"/>
      <c r="BB240" s="149"/>
      <c r="BC240" s="149"/>
      <c r="BD240" s="149"/>
      <c r="BE240" s="149"/>
      <c r="BF240" s="149"/>
    </row>
    <row r="241" spans="34:58">
      <c r="AH241" s="140"/>
      <c r="AI241" s="140" t="s">
        <v>231</v>
      </c>
      <c r="AJ241" s="140">
        <f t="shared" si="20"/>
        <v>0</v>
      </c>
      <c r="AK241" s="140"/>
      <c r="AL241" s="140" t="s">
        <v>231</v>
      </c>
      <c r="AM241" s="140">
        <f t="shared" si="21"/>
        <v>0</v>
      </c>
      <c r="AN241" s="201"/>
      <c r="AO241" s="140" t="s">
        <v>231</v>
      </c>
      <c r="AP241" s="140">
        <f t="shared" si="22"/>
        <v>0</v>
      </c>
      <c r="AQ241" s="192"/>
      <c r="AX241" s="149"/>
      <c r="AY241" s="149"/>
      <c r="AZ241" s="149"/>
      <c r="BA241" s="149"/>
      <c r="BB241" s="149"/>
      <c r="BC241" s="149"/>
      <c r="BD241" s="149"/>
      <c r="BE241" s="149"/>
      <c r="BF241" s="149"/>
    </row>
    <row r="242" spans="34:58">
      <c r="AH242" s="140"/>
      <c r="AI242" s="140" t="s">
        <v>233</v>
      </c>
      <c r="AJ242" s="140">
        <f t="shared" si="20"/>
        <v>0</v>
      </c>
      <c r="AK242" s="140"/>
      <c r="AL242" s="140" t="s">
        <v>233</v>
      </c>
      <c r="AM242" s="140">
        <f t="shared" si="21"/>
        <v>0</v>
      </c>
      <c r="AN242" s="201"/>
      <c r="AO242" s="140" t="s">
        <v>233</v>
      </c>
      <c r="AP242" s="140">
        <f t="shared" si="22"/>
        <v>0</v>
      </c>
      <c r="AQ242" s="192"/>
      <c r="AX242" s="149"/>
      <c r="AY242" s="149"/>
      <c r="AZ242" s="149"/>
      <c r="BA242" s="149"/>
      <c r="BB242" s="149"/>
      <c r="BC242" s="149"/>
      <c r="BD242" s="149"/>
      <c r="BE242" s="149"/>
      <c r="BF242" s="149"/>
    </row>
    <row r="243" spans="34:58">
      <c r="AH243" s="140"/>
      <c r="AI243" s="140" t="s">
        <v>209</v>
      </c>
      <c r="AJ243" s="140">
        <f t="shared" si="20"/>
        <v>0.5</v>
      </c>
      <c r="AK243" s="140"/>
      <c r="AL243" s="140" t="s">
        <v>209</v>
      </c>
      <c r="AM243" s="140">
        <f t="shared" si="21"/>
        <v>0</v>
      </c>
      <c r="AN243" s="201"/>
      <c r="AO243" s="140" t="s">
        <v>209</v>
      </c>
      <c r="AP243" s="140">
        <f t="shared" si="22"/>
        <v>0</v>
      </c>
      <c r="AQ243" s="192"/>
      <c r="AX243" s="149"/>
      <c r="AY243" s="149"/>
      <c r="AZ243" s="149"/>
      <c r="BA243" s="149"/>
      <c r="BB243" s="149"/>
      <c r="BC243" s="149"/>
      <c r="BD243" s="149"/>
      <c r="BE243" s="149"/>
      <c r="BF243" s="149"/>
    </row>
    <row r="244" spans="34:58">
      <c r="AH244" s="140"/>
      <c r="AI244" s="140" t="s">
        <v>211</v>
      </c>
      <c r="AJ244" s="140">
        <f t="shared" ref="AJ244:AJ249" si="23">IF(OR(AJ$128="",AJ$128=0),"",IF(AJ$128=AI244,0.5,0))</f>
        <v>0</v>
      </c>
      <c r="AK244" s="140"/>
      <c r="AL244" s="140" t="s">
        <v>211</v>
      </c>
      <c r="AM244" s="140">
        <f t="shared" ref="AM244:AM249" si="24">IF(OR(AM$128="",AM$128=0),"",IF(AM$128=AL244,0.5,0))</f>
        <v>0</v>
      </c>
      <c r="AN244" s="201"/>
      <c r="AO244" s="140" t="s">
        <v>211</v>
      </c>
      <c r="AP244" s="140">
        <f t="shared" ref="AP244:AP249" si="25">IF(OR(AP$128="",AP$128=0),"",IF(AP$128=AO244,0.5,0))</f>
        <v>0</v>
      </c>
      <c r="AQ244" s="192"/>
      <c r="AX244" s="149"/>
      <c r="AY244" s="149"/>
      <c r="AZ244" s="149"/>
      <c r="BA244" s="149"/>
      <c r="BB244" s="149"/>
      <c r="BC244" s="149"/>
      <c r="BD244" s="149"/>
      <c r="BE244" s="149"/>
      <c r="BF244" s="149"/>
    </row>
    <row r="245" spans="34:58">
      <c r="AH245" s="140"/>
      <c r="AI245" s="140" t="s">
        <v>220</v>
      </c>
      <c r="AJ245" s="140">
        <f t="shared" si="23"/>
        <v>0</v>
      </c>
      <c r="AK245" s="140"/>
      <c r="AL245" s="140" t="s">
        <v>220</v>
      </c>
      <c r="AM245" s="140">
        <f t="shared" si="24"/>
        <v>0</v>
      </c>
      <c r="AN245" s="201"/>
      <c r="AO245" s="140" t="s">
        <v>220</v>
      </c>
      <c r="AP245" s="140">
        <f t="shared" si="25"/>
        <v>0</v>
      </c>
      <c r="AQ245" s="192"/>
      <c r="AX245" s="149"/>
      <c r="AY245" s="149"/>
      <c r="AZ245" s="149"/>
      <c r="BA245" s="149"/>
      <c r="BB245" s="149"/>
      <c r="BC245" s="149"/>
      <c r="BD245" s="149"/>
      <c r="BE245" s="149"/>
      <c r="BF245" s="149"/>
    </row>
    <row r="246" spans="34:58">
      <c r="AH246" s="140"/>
      <c r="AI246" s="140" t="s">
        <v>212</v>
      </c>
      <c r="AJ246" s="140">
        <f t="shared" si="23"/>
        <v>0</v>
      </c>
      <c r="AK246" s="140"/>
      <c r="AL246" s="140" t="s">
        <v>212</v>
      </c>
      <c r="AM246" s="140">
        <f t="shared" si="24"/>
        <v>0</v>
      </c>
      <c r="AN246" s="201"/>
      <c r="AO246" s="140" t="s">
        <v>212</v>
      </c>
      <c r="AP246" s="140">
        <f t="shared" si="25"/>
        <v>0</v>
      </c>
      <c r="AQ246" s="192"/>
      <c r="AX246" s="149"/>
      <c r="AY246" s="149"/>
      <c r="AZ246" s="149"/>
      <c r="BA246" s="149"/>
      <c r="BB246" s="149"/>
      <c r="BC246" s="149"/>
      <c r="BD246" s="149"/>
      <c r="BE246" s="149"/>
      <c r="BF246" s="149"/>
    </row>
    <row r="247" spans="34:58">
      <c r="AH247" s="140"/>
      <c r="AI247" s="140" t="s">
        <v>217</v>
      </c>
      <c r="AJ247" s="140">
        <f t="shared" si="23"/>
        <v>0</v>
      </c>
      <c r="AK247" s="140"/>
      <c r="AL247" s="140" t="s">
        <v>217</v>
      </c>
      <c r="AM247" s="140">
        <f t="shared" si="24"/>
        <v>0</v>
      </c>
      <c r="AN247" s="201"/>
      <c r="AO247" s="140" t="s">
        <v>217</v>
      </c>
      <c r="AP247" s="140">
        <f t="shared" si="25"/>
        <v>0</v>
      </c>
      <c r="AQ247" s="192"/>
      <c r="AX247" s="149"/>
      <c r="AY247" s="149"/>
      <c r="AZ247" s="149"/>
      <c r="BA247" s="149"/>
      <c r="BB247" s="149"/>
      <c r="BC247" s="149"/>
      <c r="BD247" s="149"/>
      <c r="BE247" s="149"/>
      <c r="BF247" s="149"/>
    </row>
    <row r="248" spans="34:58">
      <c r="AH248" s="140"/>
      <c r="AI248" s="140" t="s">
        <v>216</v>
      </c>
      <c r="AJ248" s="140">
        <f t="shared" si="23"/>
        <v>0</v>
      </c>
      <c r="AK248" s="140"/>
      <c r="AL248" s="140" t="s">
        <v>216</v>
      </c>
      <c r="AM248" s="140">
        <f t="shared" si="24"/>
        <v>0</v>
      </c>
      <c r="AN248" s="201"/>
      <c r="AO248" s="140" t="s">
        <v>216</v>
      </c>
      <c r="AP248" s="140">
        <f t="shared" si="25"/>
        <v>0</v>
      </c>
      <c r="AQ248" s="192"/>
      <c r="AX248" s="149"/>
      <c r="AY248" s="149"/>
      <c r="AZ248" s="149"/>
      <c r="BA248" s="149"/>
      <c r="BB248" s="149"/>
      <c r="BC248" s="149"/>
      <c r="BD248" s="149"/>
      <c r="BE248" s="149"/>
      <c r="BF248" s="149"/>
    </row>
    <row r="249" spans="34:58">
      <c r="AH249" s="140"/>
      <c r="AI249" s="140" t="s">
        <v>229</v>
      </c>
      <c r="AJ249" s="140">
        <f t="shared" si="23"/>
        <v>0</v>
      </c>
      <c r="AK249" s="140"/>
      <c r="AL249" s="140" t="s">
        <v>229</v>
      </c>
      <c r="AM249" s="140">
        <f t="shared" si="24"/>
        <v>0</v>
      </c>
      <c r="AN249" s="201"/>
      <c r="AO249" s="140" t="s">
        <v>229</v>
      </c>
      <c r="AP249" s="140">
        <f t="shared" si="25"/>
        <v>0</v>
      </c>
      <c r="AQ249" s="192"/>
      <c r="AX249" s="149"/>
      <c r="AY249" s="149"/>
      <c r="AZ249" s="149"/>
      <c r="BA249" s="149"/>
      <c r="BB249" s="149"/>
      <c r="BC249" s="149"/>
      <c r="BD249" s="149"/>
      <c r="BE249" s="149"/>
      <c r="BF249" s="149"/>
    </row>
    <row r="250" spans="34:58">
      <c r="AH250" s="140"/>
      <c r="AI250" s="143" t="s">
        <v>320</v>
      </c>
      <c r="AJ250" s="143">
        <f>MAX(AJ216:AJ249)</f>
        <v>0.5</v>
      </c>
      <c r="AK250" s="140"/>
      <c r="AL250" s="143" t="s">
        <v>320</v>
      </c>
      <c r="AM250" s="143">
        <f>MAX(AM216:AM249)</f>
        <v>1</v>
      </c>
      <c r="AN250" s="201"/>
      <c r="AO250" s="143" t="s">
        <v>320</v>
      </c>
      <c r="AP250" s="143">
        <f>MAX(AP216:AP249)</f>
        <v>1</v>
      </c>
      <c r="AQ250" s="193"/>
      <c r="AX250" s="149"/>
      <c r="AY250" s="149"/>
      <c r="AZ250" s="149"/>
      <c r="BA250" s="149"/>
      <c r="BB250" s="149"/>
      <c r="BC250" s="149"/>
      <c r="BD250" s="149"/>
      <c r="BE250" s="149"/>
      <c r="BF250" s="149"/>
    </row>
    <row r="251" spans="34:58">
      <c r="AH251" s="140" t="s">
        <v>321</v>
      </c>
      <c r="AI251" s="140"/>
      <c r="AJ251" s="140"/>
      <c r="AK251" s="140" t="s">
        <v>321</v>
      </c>
      <c r="AL251" s="140"/>
      <c r="AM251" s="140"/>
      <c r="AN251" s="201" t="s">
        <v>321</v>
      </c>
      <c r="AO251" s="140"/>
      <c r="AP251" s="140"/>
      <c r="AQ251" s="192"/>
      <c r="AR251" s="140"/>
      <c r="AX251" s="149"/>
      <c r="AY251" s="149"/>
      <c r="AZ251" s="149"/>
      <c r="BA251" s="149"/>
      <c r="BB251" s="149"/>
      <c r="BC251" s="149"/>
      <c r="BD251" s="149"/>
      <c r="BE251" s="149"/>
      <c r="BF251" s="149"/>
    </row>
    <row r="252" spans="34:58">
      <c r="AH252" s="140" t="s">
        <v>316</v>
      </c>
      <c r="AI252" s="140" t="str">
        <f>$T$2</f>
        <v>沼田町</v>
      </c>
      <c r="AJ252" s="140" t="str">
        <f>IF(AJ$129="","",IF(AJ$129=AI252,1.5,0))</f>
        <v/>
      </c>
      <c r="AK252" s="140" t="s">
        <v>316</v>
      </c>
      <c r="AL252" s="140" t="str">
        <f>$T$2</f>
        <v>沼田町</v>
      </c>
      <c r="AM252" s="140">
        <f>IF(AM$129="","",IF(AM$129=AL252,1.5,0))</f>
        <v>0</v>
      </c>
      <c r="AN252" s="201" t="s">
        <v>316</v>
      </c>
      <c r="AO252" s="140" t="str">
        <f>$T$2</f>
        <v>沼田町</v>
      </c>
      <c r="AP252" s="140" t="str">
        <f>IF(AP$129="","",IF(AP$129=AO252,1.5,0))</f>
        <v/>
      </c>
      <c r="AQ252" s="192"/>
      <c r="AX252" s="149"/>
      <c r="AY252" s="149"/>
      <c r="AZ252" s="149"/>
      <c r="BA252" s="149"/>
      <c r="BB252" s="149"/>
      <c r="BC252" s="149"/>
      <c r="BD252" s="149"/>
      <c r="BE252" s="149"/>
      <c r="BF252" s="149"/>
    </row>
    <row r="253" spans="34:58">
      <c r="AH253" s="140" t="s">
        <v>317</v>
      </c>
      <c r="AI253" s="140" t="str">
        <f>VLOOKUP(AI252,$A$207:$S$228,19,FALSE)</f>
        <v>北部</v>
      </c>
      <c r="AJ253" s="140"/>
      <c r="AK253" s="140" t="s">
        <v>317</v>
      </c>
      <c r="AL253" s="140" t="str">
        <f>VLOOKUP(AL252,$A$207:$S$228,19,FALSE)</f>
        <v>北部</v>
      </c>
      <c r="AM253" s="140"/>
      <c r="AN253" s="201" t="s">
        <v>317</v>
      </c>
      <c r="AO253" s="140" t="str">
        <f>VLOOKUP(AO252,$A$207:$S$228,19,FALSE)</f>
        <v>北部</v>
      </c>
      <c r="AP253" s="140"/>
      <c r="AQ253" s="192"/>
      <c r="AX253" s="149"/>
      <c r="AY253" s="149"/>
      <c r="AZ253" s="149"/>
      <c r="BA253" s="149"/>
      <c r="BB253" s="149"/>
      <c r="BC253" s="149"/>
      <c r="BD253" s="149"/>
      <c r="BE253" s="149"/>
      <c r="BF253" s="149"/>
    </row>
    <row r="254" spans="34:58">
      <c r="AH254" s="140" t="s">
        <v>318</v>
      </c>
      <c r="AI254" s="142" t="str">
        <f>VLOOKUP(AI$253,$A$231:$L$233,3,FALSE)</f>
        <v>赤平市</v>
      </c>
      <c r="AJ254" s="140" t="str">
        <f t="shared" ref="AJ254:AJ263" si="26">IF(OR(AJ$129="",AJ$129=0),"",IF(AJ$129=AI254,1,0))</f>
        <v/>
      </c>
      <c r="AK254" s="140" t="s">
        <v>318</v>
      </c>
      <c r="AL254" s="142" t="str">
        <f>VLOOKUP(AL$253,$A$231:$L$233,3,FALSE)</f>
        <v>赤平市</v>
      </c>
      <c r="AM254" s="140">
        <f t="shared" ref="AM254:AM263" si="27">IF(OR(AM$129="",AM$129=0),"",IF(AM$129=AL254,1,0))</f>
        <v>0</v>
      </c>
      <c r="AN254" s="201" t="s">
        <v>318</v>
      </c>
      <c r="AO254" s="142" t="str">
        <f>VLOOKUP(AO$253,$A$231:$L$233,3,FALSE)</f>
        <v>赤平市</v>
      </c>
      <c r="AP254" s="140" t="str">
        <f t="shared" ref="AP254:AP263" si="28">IF(OR(AP$129="",AP$129=0),"",IF(AP$129=AO254,1,0))</f>
        <v/>
      </c>
      <c r="AQ254" s="192"/>
      <c r="AX254" s="149"/>
      <c r="AY254" s="149"/>
      <c r="AZ254" s="149"/>
      <c r="BA254" s="149"/>
      <c r="BB254" s="149"/>
      <c r="BC254" s="149"/>
      <c r="BD254" s="149"/>
      <c r="BE254" s="149"/>
      <c r="BF254" s="149"/>
    </row>
    <row r="255" spans="34:58">
      <c r="AH255" s="140"/>
      <c r="AI255" s="142" t="str">
        <f>VLOOKUP(AI$253,$A$231:$L$233,4,FALSE)</f>
        <v>芦別市</v>
      </c>
      <c r="AJ255" s="140" t="str">
        <f t="shared" si="26"/>
        <v/>
      </c>
      <c r="AK255" s="140"/>
      <c r="AL255" s="142" t="str">
        <f>VLOOKUP(AL$253,$A$231:$L$233,4,FALSE)</f>
        <v>芦別市</v>
      </c>
      <c r="AM255" s="140">
        <f t="shared" si="27"/>
        <v>0</v>
      </c>
      <c r="AN255" s="201"/>
      <c r="AO255" s="142" t="str">
        <f>VLOOKUP(AO$253,$A$231:$L$233,4,FALSE)</f>
        <v>芦別市</v>
      </c>
      <c r="AP255" s="140" t="str">
        <f t="shared" si="28"/>
        <v/>
      </c>
      <c r="AQ255" s="192"/>
      <c r="AX255" s="149"/>
      <c r="AY255" s="149"/>
      <c r="AZ255" s="149"/>
      <c r="BA255" s="149"/>
      <c r="BB255" s="149"/>
      <c r="BC255" s="149"/>
      <c r="BD255" s="149"/>
      <c r="BE255" s="149"/>
      <c r="BF255" s="149"/>
    </row>
    <row r="256" spans="34:58">
      <c r="AH256" s="140"/>
      <c r="AI256" s="142" t="str">
        <f>VLOOKUP(AI$253,$A$231:$L$233,5,FALSE)</f>
        <v>雨竜町</v>
      </c>
      <c r="AJ256" s="140" t="str">
        <f t="shared" si="26"/>
        <v/>
      </c>
      <c r="AK256" s="140"/>
      <c r="AL256" s="142" t="str">
        <f>VLOOKUP(AL$253,$A$231:$L$233,5,FALSE)</f>
        <v>雨竜町</v>
      </c>
      <c r="AM256" s="140">
        <f t="shared" si="27"/>
        <v>0</v>
      </c>
      <c r="AN256" s="201"/>
      <c r="AO256" s="142" t="str">
        <f>VLOOKUP(AO$253,$A$231:$L$233,5,FALSE)</f>
        <v>雨竜町</v>
      </c>
      <c r="AP256" s="140" t="str">
        <f t="shared" si="28"/>
        <v/>
      </c>
      <c r="AQ256" s="192"/>
    </row>
    <row r="257" spans="34:45">
      <c r="AH257" s="140"/>
      <c r="AI257" s="142" t="str">
        <f>VLOOKUP(AI$253,$A$231:$L$233,6,FALSE)</f>
        <v>新十津川町</v>
      </c>
      <c r="AJ257" s="140" t="str">
        <f t="shared" si="26"/>
        <v/>
      </c>
      <c r="AK257" s="140"/>
      <c r="AL257" s="142" t="str">
        <f>VLOOKUP(AL$253,$A$231:$L$233,6,FALSE)</f>
        <v>新十津川町</v>
      </c>
      <c r="AM257" s="140">
        <f t="shared" si="27"/>
        <v>0</v>
      </c>
      <c r="AN257" s="201"/>
      <c r="AO257" s="142" t="str">
        <f>VLOOKUP(AO$253,$A$231:$L$233,6,FALSE)</f>
        <v>新十津川町</v>
      </c>
      <c r="AP257" s="140" t="str">
        <f t="shared" si="28"/>
        <v/>
      </c>
      <c r="AQ257" s="192"/>
    </row>
    <row r="258" spans="34:45">
      <c r="AH258" s="140"/>
      <c r="AI258" s="142" t="str">
        <f>VLOOKUP(AI$253,$A$231:$L$233,7,FALSE)</f>
        <v>滝川市</v>
      </c>
      <c r="AJ258" s="140" t="str">
        <f t="shared" si="26"/>
        <v/>
      </c>
      <c r="AK258" s="140"/>
      <c r="AL258" s="142" t="str">
        <f>VLOOKUP(AL$253,$A$231:$L$233,7,FALSE)</f>
        <v>滝川市</v>
      </c>
      <c r="AM258" s="140">
        <f t="shared" si="27"/>
        <v>0</v>
      </c>
      <c r="AN258" s="201"/>
      <c r="AO258" s="142" t="str">
        <f>VLOOKUP(AO$253,$A$231:$L$233,7,FALSE)</f>
        <v>滝川市</v>
      </c>
      <c r="AP258" s="140" t="str">
        <f t="shared" si="28"/>
        <v/>
      </c>
      <c r="AQ258" s="192"/>
    </row>
    <row r="259" spans="34:45">
      <c r="AH259" s="140"/>
      <c r="AI259" s="142" t="str">
        <f>VLOOKUP(AI$253,$A$231:$L$233,8,FALSE)</f>
        <v>秩父別町</v>
      </c>
      <c r="AJ259" s="140" t="str">
        <f t="shared" si="26"/>
        <v/>
      </c>
      <c r="AK259" s="140"/>
      <c r="AL259" s="142" t="str">
        <f>VLOOKUP(AL$253,$A$231:$L$233,8,FALSE)</f>
        <v>秩父別町</v>
      </c>
      <c r="AM259" s="140">
        <f t="shared" si="27"/>
        <v>0</v>
      </c>
      <c r="AN259" s="201"/>
      <c r="AO259" s="142" t="str">
        <f>VLOOKUP(AO$253,$A$231:$L$233,8,FALSE)</f>
        <v>秩父別町</v>
      </c>
      <c r="AP259" s="140" t="str">
        <f t="shared" si="28"/>
        <v/>
      </c>
      <c r="AQ259" s="192"/>
    </row>
    <row r="260" spans="34:45">
      <c r="AH260" s="140"/>
      <c r="AI260" s="142" t="str">
        <f>VLOOKUP(AI$253,$A$231:$L$233,9,FALSE)</f>
        <v>沼田町</v>
      </c>
      <c r="AJ260" s="140" t="str">
        <f t="shared" si="26"/>
        <v/>
      </c>
      <c r="AK260" s="140"/>
      <c r="AL260" s="142" t="str">
        <f>VLOOKUP(AL$253,$A$231:$L$233,9,FALSE)</f>
        <v>沼田町</v>
      </c>
      <c r="AM260" s="140">
        <f t="shared" si="27"/>
        <v>0</v>
      </c>
      <c r="AN260" s="201"/>
      <c r="AO260" s="142" t="str">
        <f>VLOOKUP(AO$253,$A$231:$L$233,9,FALSE)</f>
        <v>沼田町</v>
      </c>
      <c r="AP260" s="140" t="str">
        <f t="shared" si="28"/>
        <v/>
      </c>
      <c r="AQ260" s="192"/>
    </row>
    <row r="261" spans="34:45">
      <c r="AH261" s="140"/>
      <c r="AI261" s="142" t="str">
        <f>VLOOKUP(AI$253,$A$231:$L$233,10,FALSE)</f>
        <v>深川市</v>
      </c>
      <c r="AJ261" s="140" t="str">
        <f t="shared" si="26"/>
        <v/>
      </c>
      <c r="AK261" s="140"/>
      <c r="AL261" s="142" t="str">
        <f>VLOOKUP(AL$253,$A$231:$L$233,10,FALSE)</f>
        <v>深川市</v>
      </c>
      <c r="AM261" s="140">
        <f t="shared" si="27"/>
        <v>0</v>
      </c>
      <c r="AN261" s="201"/>
      <c r="AO261" s="142" t="str">
        <f>VLOOKUP(AO$253,$A$231:$L$233,10,FALSE)</f>
        <v>深川市</v>
      </c>
      <c r="AP261" s="140" t="str">
        <f t="shared" si="28"/>
        <v/>
      </c>
      <c r="AQ261" s="192"/>
    </row>
    <row r="262" spans="34:45">
      <c r="AH262" s="140"/>
      <c r="AI262" s="142" t="str">
        <f>VLOOKUP(AI$253,$A$231:$L$233,11,FALSE)</f>
        <v>北竜町</v>
      </c>
      <c r="AJ262" s="140" t="str">
        <f t="shared" si="26"/>
        <v/>
      </c>
      <c r="AK262" s="140"/>
      <c r="AL262" s="142" t="str">
        <f>VLOOKUP(AL$253,$A$231:$L$233,11,FALSE)</f>
        <v>北竜町</v>
      </c>
      <c r="AM262" s="140">
        <f t="shared" si="27"/>
        <v>0</v>
      </c>
      <c r="AN262" s="201"/>
      <c r="AO262" s="142" t="str">
        <f>VLOOKUP(AO$253,$A$231:$L$233,11,FALSE)</f>
        <v>北竜町</v>
      </c>
      <c r="AP262" s="140" t="str">
        <f t="shared" si="28"/>
        <v/>
      </c>
      <c r="AQ262" s="192"/>
    </row>
    <row r="263" spans="34:45">
      <c r="AH263" s="140"/>
      <c r="AI263" s="142" t="str">
        <f>VLOOKUP(AI$253,$A$231:$L$233,12,FALSE)</f>
        <v>妹背牛町</v>
      </c>
      <c r="AJ263" s="140" t="str">
        <f t="shared" si="26"/>
        <v/>
      </c>
      <c r="AK263" s="140"/>
      <c r="AL263" s="142" t="str">
        <f>VLOOKUP(AL$253,$A$231:$L$233,12,FALSE)</f>
        <v>妹背牛町</v>
      </c>
      <c r="AM263" s="140">
        <f t="shared" si="27"/>
        <v>0</v>
      </c>
      <c r="AN263" s="201"/>
      <c r="AO263" s="142" t="str">
        <f>VLOOKUP(AO$253,$A$231:$L$233,12,FALSE)</f>
        <v>妹背牛町</v>
      </c>
      <c r="AP263" s="140" t="str">
        <f t="shared" si="28"/>
        <v/>
      </c>
      <c r="AQ263" s="192"/>
    </row>
    <row r="264" spans="34:45">
      <c r="AH264" s="140" t="s">
        <v>319</v>
      </c>
      <c r="AI264" s="140" t="s">
        <v>215</v>
      </c>
      <c r="AJ264" s="140" t="str">
        <f t="shared" ref="AJ264:AJ279" si="29">IF(OR(AJ$129="",AJ$129=0),"",IF(AJ$129=AI264,0.5,0))</f>
        <v/>
      </c>
      <c r="AK264" s="140" t="s">
        <v>319</v>
      </c>
      <c r="AL264" s="140" t="s">
        <v>215</v>
      </c>
      <c r="AM264" s="140">
        <f t="shared" ref="AM264:AM279" si="30">IF(OR(AM$129="",AM$129=0),"",IF(AM$129=AL264,0.5,0))</f>
        <v>0</v>
      </c>
      <c r="AN264" s="201" t="s">
        <v>319</v>
      </c>
      <c r="AO264" s="140" t="s">
        <v>215</v>
      </c>
      <c r="AP264" s="140" t="str">
        <f t="shared" ref="AP264:AP279" si="31">IF(OR(AP$129="",AP$129=0),"",IF(AP$129=AO264,0.5,0))</f>
        <v/>
      </c>
      <c r="AQ264" s="192"/>
    </row>
    <row r="265" spans="34:45">
      <c r="AH265" s="140"/>
      <c r="AI265" s="140" t="s">
        <v>226</v>
      </c>
      <c r="AJ265" s="140" t="str">
        <f t="shared" si="29"/>
        <v/>
      </c>
      <c r="AK265" s="140"/>
      <c r="AL265" s="140" t="s">
        <v>226</v>
      </c>
      <c r="AM265" s="140">
        <f t="shared" si="30"/>
        <v>0</v>
      </c>
      <c r="AN265" s="201"/>
      <c r="AO265" s="140" t="s">
        <v>226</v>
      </c>
      <c r="AP265" s="140" t="str">
        <f t="shared" si="31"/>
        <v/>
      </c>
      <c r="AQ265" s="192"/>
    </row>
    <row r="266" spans="34:45">
      <c r="AH266" s="140"/>
      <c r="AI266" s="140" t="s">
        <v>208</v>
      </c>
      <c r="AJ266" s="140" t="str">
        <f t="shared" si="29"/>
        <v/>
      </c>
      <c r="AK266" s="140"/>
      <c r="AL266" s="140" t="s">
        <v>208</v>
      </c>
      <c r="AM266" s="140">
        <f t="shared" si="30"/>
        <v>0</v>
      </c>
      <c r="AN266" s="201"/>
      <c r="AO266" s="140" t="s">
        <v>208</v>
      </c>
      <c r="AP266" s="140" t="str">
        <f t="shared" si="31"/>
        <v/>
      </c>
      <c r="AQ266" s="192"/>
    </row>
    <row r="267" spans="34:45">
      <c r="AH267" s="140"/>
      <c r="AI267" s="140" t="s">
        <v>234</v>
      </c>
      <c r="AJ267" s="140" t="str">
        <f t="shared" si="29"/>
        <v/>
      </c>
      <c r="AK267" s="140"/>
      <c r="AL267" s="140" t="s">
        <v>234</v>
      </c>
      <c r="AM267" s="140">
        <f t="shared" si="30"/>
        <v>0</v>
      </c>
      <c r="AN267" s="201"/>
      <c r="AO267" s="140" t="s">
        <v>234</v>
      </c>
      <c r="AP267" s="140" t="str">
        <f t="shared" si="31"/>
        <v/>
      </c>
      <c r="AQ267" s="192"/>
    </row>
    <row r="268" spans="34:45">
      <c r="AH268" s="140"/>
      <c r="AI268" s="140" t="s">
        <v>228</v>
      </c>
      <c r="AJ268" s="140" t="str">
        <f t="shared" si="29"/>
        <v/>
      </c>
      <c r="AK268" s="140"/>
      <c r="AL268" s="140" t="s">
        <v>228</v>
      </c>
      <c r="AM268" s="140">
        <f t="shared" si="30"/>
        <v>0</v>
      </c>
      <c r="AN268" s="201"/>
      <c r="AO268" s="140" t="s">
        <v>228</v>
      </c>
      <c r="AP268" s="140" t="str">
        <f t="shared" si="31"/>
        <v/>
      </c>
      <c r="AQ268" s="192"/>
      <c r="AR268" s="104"/>
      <c r="AS268" s="104"/>
    </row>
    <row r="269" spans="34:45">
      <c r="AH269" s="140"/>
      <c r="AI269" s="140" t="s">
        <v>227</v>
      </c>
      <c r="AJ269" s="140" t="str">
        <f t="shared" si="29"/>
        <v/>
      </c>
      <c r="AK269" s="140"/>
      <c r="AL269" s="140" t="s">
        <v>227</v>
      </c>
      <c r="AM269" s="140">
        <f t="shared" si="30"/>
        <v>0</v>
      </c>
      <c r="AN269" s="201"/>
      <c r="AO269" s="140" t="s">
        <v>227</v>
      </c>
      <c r="AP269" s="140" t="str">
        <f t="shared" si="31"/>
        <v/>
      </c>
      <c r="AQ269" s="192"/>
      <c r="AR269" s="104"/>
      <c r="AS269" s="104"/>
    </row>
    <row r="270" spans="34:45">
      <c r="AH270" s="140"/>
      <c r="AI270" s="140" t="s">
        <v>218</v>
      </c>
      <c r="AJ270" s="140" t="str">
        <f t="shared" si="29"/>
        <v/>
      </c>
      <c r="AK270" s="140"/>
      <c r="AL270" s="140" t="s">
        <v>218</v>
      </c>
      <c r="AM270" s="140">
        <f t="shared" si="30"/>
        <v>0</v>
      </c>
      <c r="AN270" s="201"/>
      <c r="AO270" s="140" t="s">
        <v>218</v>
      </c>
      <c r="AP270" s="140" t="str">
        <f t="shared" si="31"/>
        <v/>
      </c>
      <c r="AQ270" s="192"/>
      <c r="AR270" s="104"/>
      <c r="AS270" s="104"/>
    </row>
    <row r="271" spans="34:45">
      <c r="AH271" s="140"/>
      <c r="AI271" s="140" t="s">
        <v>213</v>
      </c>
      <c r="AJ271" s="140" t="str">
        <f t="shared" si="29"/>
        <v/>
      </c>
      <c r="AK271" s="140"/>
      <c r="AL271" s="140" t="s">
        <v>213</v>
      </c>
      <c r="AM271" s="140">
        <f t="shared" si="30"/>
        <v>0</v>
      </c>
      <c r="AN271" s="201"/>
      <c r="AO271" s="140" t="s">
        <v>213</v>
      </c>
      <c r="AP271" s="140" t="str">
        <f t="shared" si="31"/>
        <v/>
      </c>
      <c r="AQ271" s="192"/>
      <c r="AR271" s="104"/>
      <c r="AS271" s="104"/>
    </row>
    <row r="272" spans="34:45">
      <c r="AH272" s="140"/>
      <c r="AI272" s="140" t="s">
        <v>210</v>
      </c>
      <c r="AJ272" s="140" t="str">
        <f t="shared" si="29"/>
        <v/>
      </c>
      <c r="AK272" s="140"/>
      <c r="AL272" s="140" t="s">
        <v>210</v>
      </c>
      <c r="AM272" s="140">
        <f t="shared" si="30"/>
        <v>0</v>
      </c>
      <c r="AN272" s="201"/>
      <c r="AO272" s="140" t="s">
        <v>210</v>
      </c>
      <c r="AP272" s="140" t="str">
        <f t="shared" si="31"/>
        <v/>
      </c>
      <c r="AQ272" s="192"/>
      <c r="AR272" s="104"/>
      <c r="AS272" s="104"/>
    </row>
    <row r="273" spans="34:45">
      <c r="AH273" s="140"/>
      <c r="AI273" s="140" t="s">
        <v>219</v>
      </c>
      <c r="AJ273" s="140" t="str">
        <f t="shared" si="29"/>
        <v/>
      </c>
      <c r="AK273" s="140"/>
      <c r="AL273" s="140" t="s">
        <v>219</v>
      </c>
      <c r="AM273" s="140">
        <f t="shared" si="30"/>
        <v>0</v>
      </c>
      <c r="AN273" s="201"/>
      <c r="AO273" s="140" t="s">
        <v>219</v>
      </c>
      <c r="AP273" s="140" t="str">
        <f t="shared" si="31"/>
        <v/>
      </c>
      <c r="AQ273" s="192"/>
      <c r="AR273" s="104"/>
      <c r="AS273" s="104"/>
    </row>
    <row r="274" spans="34:45">
      <c r="AH274" s="140"/>
      <c r="AI274" s="140" t="s">
        <v>230</v>
      </c>
      <c r="AJ274" s="140" t="str">
        <f t="shared" si="29"/>
        <v/>
      </c>
      <c r="AK274" s="140"/>
      <c r="AL274" s="140" t="s">
        <v>230</v>
      </c>
      <c r="AM274" s="140">
        <f t="shared" si="30"/>
        <v>0</v>
      </c>
      <c r="AN274" s="201"/>
      <c r="AO274" s="140" t="s">
        <v>230</v>
      </c>
      <c r="AP274" s="140" t="str">
        <f t="shared" si="31"/>
        <v/>
      </c>
      <c r="AQ274" s="192"/>
      <c r="AR274" s="104"/>
      <c r="AS274" s="104"/>
    </row>
    <row r="275" spans="34:45">
      <c r="AH275" s="140"/>
      <c r="AI275" s="140" t="s">
        <v>214</v>
      </c>
      <c r="AJ275" s="140" t="str">
        <f t="shared" si="29"/>
        <v/>
      </c>
      <c r="AK275" s="140"/>
      <c r="AL275" s="140" t="s">
        <v>214</v>
      </c>
      <c r="AM275" s="140">
        <f t="shared" si="30"/>
        <v>0.5</v>
      </c>
      <c r="AN275" s="201"/>
      <c r="AO275" s="140" t="s">
        <v>214</v>
      </c>
      <c r="AP275" s="140" t="str">
        <f t="shared" si="31"/>
        <v/>
      </c>
      <c r="AQ275" s="192"/>
      <c r="AR275" s="104"/>
      <c r="AS275" s="104"/>
    </row>
    <row r="276" spans="34:45">
      <c r="AH276" s="140"/>
      <c r="AI276" s="140" t="s">
        <v>232</v>
      </c>
      <c r="AJ276" s="140" t="str">
        <f t="shared" si="29"/>
        <v/>
      </c>
      <c r="AK276" s="140"/>
      <c r="AL276" s="140" t="s">
        <v>232</v>
      </c>
      <c r="AM276" s="140">
        <f t="shared" si="30"/>
        <v>0</v>
      </c>
      <c r="AN276" s="201"/>
      <c r="AO276" s="140" t="s">
        <v>232</v>
      </c>
      <c r="AP276" s="140" t="str">
        <f t="shared" si="31"/>
        <v/>
      </c>
      <c r="AQ276" s="192"/>
      <c r="AR276" s="104"/>
      <c r="AS276" s="104"/>
    </row>
    <row r="277" spans="34:45">
      <c r="AH277" s="140"/>
      <c r="AI277" s="140" t="s">
        <v>231</v>
      </c>
      <c r="AJ277" s="140" t="str">
        <f t="shared" si="29"/>
        <v/>
      </c>
      <c r="AK277" s="140"/>
      <c r="AL277" s="140" t="s">
        <v>231</v>
      </c>
      <c r="AM277" s="140">
        <f t="shared" si="30"/>
        <v>0</v>
      </c>
      <c r="AN277" s="201"/>
      <c r="AO277" s="140" t="s">
        <v>231</v>
      </c>
      <c r="AP277" s="140" t="str">
        <f t="shared" si="31"/>
        <v/>
      </c>
      <c r="AQ277" s="192"/>
      <c r="AR277" s="104"/>
      <c r="AS277" s="104"/>
    </row>
    <row r="278" spans="34:45">
      <c r="AH278" s="140"/>
      <c r="AI278" s="140" t="s">
        <v>233</v>
      </c>
      <c r="AJ278" s="140" t="str">
        <f t="shared" si="29"/>
        <v/>
      </c>
      <c r="AK278" s="140"/>
      <c r="AL278" s="140" t="s">
        <v>233</v>
      </c>
      <c r="AM278" s="140">
        <f t="shared" si="30"/>
        <v>0</v>
      </c>
      <c r="AN278" s="201"/>
      <c r="AO278" s="140" t="s">
        <v>233</v>
      </c>
      <c r="AP278" s="140" t="str">
        <f t="shared" si="31"/>
        <v/>
      </c>
      <c r="AQ278" s="192"/>
      <c r="AR278" s="104"/>
      <c r="AS278" s="104"/>
    </row>
    <row r="279" spans="34:45">
      <c r="AH279" s="140"/>
      <c r="AI279" s="140" t="s">
        <v>209</v>
      </c>
      <c r="AJ279" s="140" t="str">
        <f t="shared" si="29"/>
        <v/>
      </c>
      <c r="AK279" s="140"/>
      <c r="AL279" s="140" t="s">
        <v>209</v>
      </c>
      <c r="AM279" s="140">
        <f t="shared" si="30"/>
        <v>0</v>
      </c>
      <c r="AN279" s="201"/>
      <c r="AO279" s="140" t="s">
        <v>209</v>
      </c>
      <c r="AP279" s="140" t="str">
        <f t="shared" si="31"/>
        <v/>
      </c>
      <c r="AQ279" s="192"/>
      <c r="AR279" s="104"/>
      <c r="AS279" s="104"/>
    </row>
    <row r="280" spans="34:45">
      <c r="AH280" s="140"/>
      <c r="AI280" s="140" t="s">
        <v>211</v>
      </c>
      <c r="AJ280" s="140" t="str">
        <f t="shared" ref="AJ280:AJ285" si="32">IF(OR(AJ$129="",AJ$129=0),"",IF(AJ$129=AI280,0.5,0))</f>
        <v/>
      </c>
      <c r="AK280" s="140"/>
      <c r="AL280" s="140" t="s">
        <v>211</v>
      </c>
      <c r="AM280" s="140">
        <f t="shared" ref="AM280:AM285" si="33">IF(OR(AM$129="",AM$129=0),"",IF(AM$129=AL280,0.5,0))</f>
        <v>0</v>
      </c>
      <c r="AN280" s="201"/>
      <c r="AO280" s="140" t="s">
        <v>211</v>
      </c>
      <c r="AP280" s="140" t="str">
        <f t="shared" ref="AP280:AP285" si="34">IF(OR(AP$129="",AP$129=0),"",IF(AP$129=AO280,0.5,0))</f>
        <v/>
      </c>
      <c r="AQ280" s="192"/>
      <c r="AR280" s="104"/>
      <c r="AS280" s="104"/>
    </row>
    <row r="281" spans="34:45">
      <c r="AH281" s="140"/>
      <c r="AI281" s="140" t="s">
        <v>220</v>
      </c>
      <c r="AJ281" s="140" t="str">
        <f t="shared" si="32"/>
        <v/>
      </c>
      <c r="AK281" s="140"/>
      <c r="AL281" s="140" t="s">
        <v>220</v>
      </c>
      <c r="AM281" s="140">
        <f t="shared" si="33"/>
        <v>0</v>
      </c>
      <c r="AN281" s="201"/>
      <c r="AO281" s="140" t="s">
        <v>220</v>
      </c>
      <c r="AP281" s="140" t="str">
        <f t="shared" si="34"/>
        <v/>
      </c>
      <c r="AQ281" s="192"/>
      <c r="AR281" s="104"/>
      <c r="AS281" s="104"/>
    </row>
    <row r="282" spans="34:45">
      <c r="AH282" s="140"/>
      <c r="AI282" s="140" t="s">
        <v>212</v>
      </c>
      <c r="AJ282" s="140" t="str">
        <f t="shared" si="32"/>
        <v/>
      </c>
      <c r="AK282" s="140"/>
      <c r="AL282" s="140" t="s">
        <v>212</v>
      </c>
      <c r="AM282" s="140">
        <f t="shared" si="33"/>
        <v>0</v>
      </c>
      <c r="AN282" s="201"/>
      <c r="AO282" s="140" t="s">
        <v>212</v>
      </c>
      <c r="AP282" s="140" t="str">
        <f t="shared" si="34"/>
        <v/>
      </c>
      <c r="AQ282" s="192"/>
      <c r="AR282" s="104"/>
      <c r="AS282" s="104"/>
    </row>
    <row r="283" spans="34:45">
      <c r="AH283" s="140"/>
      <c r="AI283" s="140" t="s">
        <v>217</v>
      </c>
      <c r="AJ283" s="140" t="str">
        <f t="shared" si="32"/>
        <v/>
      </c>
      <c r="AK283" s="140"/>
      <c r="AL283" s="140" t="s">
        <v>217</v>
      </c>
      <c r="AM283" s="140">
        <f t="shared" si="33"/>
        <v>0</v>
      </c>
      <c r="AN283" s="201"/>
      <c r="AO283" s="140" t="s">
        <v>217</v>
      </c>
      <c r="AP283" s="140" t="str">
        <f t="shared" si="34"/>
        <v/>
      </c>
      <c r="AQ283" s="192"/>
      <c r="AR283" s="104"/>
      <c r="AS283" s="104"/>
    </row>
    <row r="284" spans="34:45">
      <c r="AH284" s="140"/>
      <c r="AI284" s="140" t="s">
        <v>216</v>
      </c>
      <c r="AJ284" s="140" t="str">
        <f t="shared" si="32"/>
        <v/>
      </c>
      <c r="AK284" s="140"/>
      <c r="AL284" s="140" t="s">
        <v>216</v>
      </c>
      <c r="AM284" s="140">
        <f t="shared" si="33"/>
        <v>0</v>
      </c>
      <c r="AN284" s="201"/>
      <c r="AO284" s="140" t="s">
        <v>216</v>
      </c>
      <c r="AP284" s="140" t="str">
        <f t="shared" si="34"/>
        <v/>
      </c>
      <c r="AQ284" s="192"/>
      <c r="AS284" s="104"/>
    </row>
    <row r="285" spans="34:45">
      <c r="AH285" s="140"/>
      <c r="AI285" s="140" t="s">
        <v>229</v>
      </c>
      <c r="AJ285" s="140" t="str">
        <f t="shared" si="32"/>
        <v/>
      </c>
      <c r="AK285" s="140"/>
      <c r="AL285" s="140" t="s">
        <v>229</v>
      </c>
      <c r="AM285" s="140">
        <f t="shared" si="33"/>
        <v>0</v>
      </c>
      <c r="AN285" s="201"/>
      <c r="AO285" s="140" t="s">
        <v>229</v>
      </c>
      <c r="AP285" s="140" t="str">
        <f t="shared" si="34"/>
        <v/>
      </c>
      <c r="AQ285" s="192"/>
      <c r="AS285" s="104"/>
    </row>
    <row r="286" spans="34:45">
      <c r="AH286" s="140"/>
      <c r="AI286" s="143" t="s">
        <v>320</v>
      </c>
      <c r="AJ286" s="143">
        <f>MAX(AJ252:AJ285)</f>
        <v>0</v>
      </c>
      <c r="AK286" s="140"/>
      <c r="AL286" s="143" t="s">
        <v>320</v>
      </c>
      <c r="AM286" s="143">
        <f>MAX(AM252:AM285)</f>
        <v>0.5</v>
      </c>
      <c r="AN286" s="201"/>
      <c r="AO286" s="143" t="s">
        <v>320</v>
      </c>
      <c r="AP286" s="143">
        <f>MAX(AP252:AP285)</f>
        <v>0</v>
      </c>
      <c r="AQ286" s="193"/>
      <c r="AS286" s="104"/>
    </row>
    <row r="287" spans="34:45">
      <c r="AH287" s="140" t="s">
        <v>322</v>
      </c>
      <c r="AI287" s="140"/>
      <c r="AJ287" s="140"/>
      <c r="AK287" s="140" t="s">
        <v>322</v>
      </c>
      <c r="AL287" s="140"/>
      <c r="AM287" s="140"/>
      <c r="AN287" s="201" t="s">
        <v>322</v>
      </c>
      <c r="AO287" s="140"/>
      <c r="AP287" s="140"/>
      <c r="AQ287" s="192"/>
      <c r="AR287" s="140"/>
      <c r="AS287" s="104"/>
    </row>
    <row r="288" spans="34:45">
      <c r="AH288" s="140" t="s">
        <v>316</v>
      </c>
      <c r="AI288" s="142" t="str">
        <f>$T$2</f>
        <v>沼田町</v>
      </c>
      <c r="AJ288" s="140" t="str">
        <f>IF(AJ$130="","",IF(AJ$130=AI288,1.5,0))</f>
        <v/>
      </c>
      <c r="AK288" s="140" t="s">
        <v>316</v>
      </c>
      <c r="AL288" s="142" t="str">
        <f>$T$2</f>
        <v>沼田町</v>
      </c>
      <c r="AM288" s="140" t="str">
        <f>IF(AM$130="","",IF(AM$130=AL288,1.5,0))</f>
        <v/>
      </c>
      <c r="AN288" s="201" t="s">
        <v>316</v>
      </c>
      <c r="AO288" s="142" t="str">
        <f>$T$2</f>
        <v>沼田町</v>
      </c>
      <c r="AP288" s="140" t="str">
        <f>IF(AP$130="","",IF(AP$130=AO288,1.5,0))</f>
        <v/>
      </c>
      <c r="AQ288" s="192"/>
      <c r="AS288" s="104"/>
    </row>
    <row r="289" spans="34:45">
      <c r="AH289" s="110" t="s">
        <v>317</v>
      </c>
      <c r="AI289" s="140" t="str">
        <f>VLOOKUP(AI288,$A$207:$S$228,19,FALSE)</f>
        <v>北部</v>
      </c>
      <c r="AK289" s="110" t="s">
        <v>317</v>
      </c>
      <c r="AL289" s="140" t="str">
        <f>VLOOKUP(AL288,$A$207:$S$228,19,FALSE)</f>
        <v>北部</v>
      </c>
      <c r="AN289" s="200" t="s">
        <v>317</v>
      </c>
      <c r="AO289" s="140" t="str">
        <f>VLOOKUP(AO288,$A$207:$S$228,19,FALSE)</f>
        <v>北部</v>
      </c>
      <c r="AS289" s="104"/>
    </row>
    <row r="290" spans="34:45">
      <c r="AH290" s="110" t="s">
        <v>318</v>
      </c>
      <c r="AI290" s="140" t="str">
        <f>VLOOKUP(AI$289,$A$231:$L$233,3,FALSE)</f>
        <v>赤平市</v>
      </c>
      <c r="AJ290" s="140" t="str">
        <f t="shared" ref="AJ290:AJ299" si="35">IF(OR(AJ$130="",AJ$130=0),"",IF(AJ$130=AI290,1,0))</f>
        <v/>
      </c>
      <c r="AK290" s="110" t="s">
        <v>318</v>
      </c>
      <c r="AL290" s="140" t="str">
        <f>VLOOKUP(AL$289,$A$231:$L$233,3,FALSE)</f>
        <v>赤平市</v>
      </c>
      <c r="AM290" s="140" t="str">
        <f t="shared" ref="AM290:AM299" si="36">IF(OR(AM$130="",AM$130=0),"",IF(AM$130=AL290,1,0))</f>
        <v/>
      </c>
      <c r="AN290" s="200" t="s">
        <v>318</v>
      </c>
      <c r="AO290" s="140" t="str">
        <f>VLOOKUP(AO$289,$A$231:$L$233,3,FALSE)</f>
        <v>赤平市</v>
      </c>
      <c r="AP290" s="140" t="str">
        <f t="shared" ref="AP290:AP299" si="37">IF(OR(AP$130="",AP$130=0),"",IF(AP$130=AO290,1,0))</f>
        <v/>
      </c>
      <c r="AQ290" s="192"/>
      <c r="AS290" s="104"/>
    </row>
    <row r="291" spans="34:45">
      <c r="AI291" s="140" t="str">
        <f>VLOOKUP(AI$289,$A$231:$L$233,4,FALSE)</f>
        <v>芦別市</v>
      </c>
      <c r="AJ291" s="140" t="str">
        <f t="shared" si="35"/>
        <v/>
      </c>
      <c r="AL291" s="140" t="str">
        <f>VLOOKUP(AL$289,$A$231:$L$233,4,FALSE)</f>
        <v>芦別市</v>
      </c>
      <c r="AM291" s="140" t="str">
        <f t="shared" si="36"/>
        <v/>
      </c>
      <c r="AO291" s="140" t="str">
        <f>VLOOKUP(AO$289,$A$231:$L$233,4,FALSE)</f>
        <v>芦別市</v>
      </c>
      <c r="AP291" s="140" t="str">
        <f t="shared" si="37"/>
        <v/>
      </c>
      <c r="AQ291" s="192"/>
      <c r="AS291" s="104"/>
    </row>
    <row r="292" spans="34:45">
      <c r="AI292" s="140" t="str">
        <f>VLOOKUP(AI$289,$A$231:$L$233,5,FALSE)</f>
        <v>雨竜町</v>
      </c>
      <c r="AJ292" s="140" t="str">
        <f t="shared" si="35"/>
        <v/>
      </c>
      <c r="AL292" s="140" t="str">
        <f>VLOOKUP(AL$289,$A$231:$L$233,5,FALSE)</f>
        <v>雨竜町</v>
      </c>
      <c r="AM292" s="140" t="str">
        <f t="shared" si="36"/>
        <v/>
      </c>
      <c r="AO292" s="140" t="str">
        <f>VLOOKUP(AO$289,$A$231:$L$233,5,FALSE)</f>
        <v>雨竜町</v>
      </c>
      <c r="AP292" s="140" t="str">
        <f t="shared" si="37"/>
        <v/>
      </c>
      <c r="AQ292" s="192"/>
      <c r="AS292" s="104"/>
    </row>
    <row r="293" spans="34:45">
      <c r="AI293" s="140" t="str">
        <f>VLOOKUP(AI$289,$A$231:$L$233,6,FALSE)</f>
        <v>新十津川町</v>
      </c>
      <c r="AJ293" s="140" t="str">
        <f t="shared" si="35"/>
        <v/>
      </c>
      <c r="AL293" s="140" t="str">
        <f>VLOOKUP(AL$289,$A$231:$L$233,6,FALSE)</f>
        <v>新十津川町</v>
      </c>
      <c r="AM293" s="140" t="str">
        <f t="shared" si="36"/>
        <v/>
      </c>
      <c r="AO293" s="140" t="str">
        <f>VLOOKUP(AO$289,$A$231:$L$233,6,FALSE)</f>
        <v>新十津川町</v>
      </c>
      <c r="AP293" s="140" t="str">
        <f t="shared" si="37"/>
        <v/>
      </c>
      <c r="AQ293" s="192"/>
      <c r="AS293" s="104"/>
    </row>
    <row r="294" spans="34:45">
      <c r="AI294" s="140" t="str">
        <f>VLOOKUP(AI$289,$A$231:$L$233,7,FALSE)</f>
        <v>滝川市</v>
      </c>
      <c r="AJ294" s="140" t="str">
        <f t="shared" si="35"/>
        <v/>
      </c>
      <c r="AL294" s="140" t="str">
        <f>VLOOKUP(AL$289,$A$231:$L$233,7,FALSE)</f>
        <v>滝川市</v>
      </c>
      <c r="AM294" s="140" t="str">
        <f t="shared" si="36"/>
        <v/>
      </c>
      <c r="AO294" s="140" t="str">
        <f>VLOOKUP(AO$289,$A$231:$L$233,7,FALSE)</f>
        <v>滝川市</v>
      </c>
      <c r="AP294" s="140" t="str">
        <f t="shared" si="37"/>
        <v/>
      </c>
      <c r="AQ294" s="192"/>
      <c r="AS294" s="104"/>
    </row>
    <row r="295" spans="34:45">
      <c r="AI295" s="140" t="str">
        <f>VLOOKUP(AI$289,$A$231:$L$233,8,FALSE)</f>
        <v>秩父別町</v>
      </c>
      <c r="AJ295" s="140" t="str">
        <f t="shared" si="35"/>
        <v/>
      </c>
      <c r="AL295" s="140" t="str">
        <f>VLOOKUP(AL$289,$A$231:$L$233,8,FALSE)</f>
        <v>秩父別町</v>
      </c>
      <c r="AM295" s="140" t="str">
        <f t="shared" si="36"/>
        <v/>
      </c>
      <c r="AO295" s="140" t="str">
        <f>VLOOKUP(AO$289,$A$231:$L$233,8,FALSE)</f>
        <v>秩父別町</v>
      </c>
      <c r="AP295" s="140" t="str">
        <f t="shared" si="37"/>
        <v/>
      </c>
      <c r="AQ295" s="192"/>
      <c r="AS295" s="104"/>
    </row>
    <row r="296" spans="34:45">
      <c r="AI296" s="140" t="str">
        <f>VLOOKUP(AI$289,$A$231:$L$233,9,FALSE)</f>
        <v>沼田町</v>
      </c>
      <c r="AJ296" s="140" t="str">
        <f t="shared" si="35"/>
        <v/>
      </c>
      <c r="AL296" s="140" t="str">
        <f>VLOOKUP(AL$289,$A$231:$L$233,9,FALSE)</f>
        <v>沼田町</v>
      </c>
      <c r="AM296" s="140" t="str">
        <f t="shared" si="36"/>
        <v/>
      </c>
      <c r="AO296" s="140" t="str">
        <f>VLOOKUP(AO$289,$A$231:$L$233,9,FALSE)</f>
        <v>沼田町</v>
      </c>
      <c r="AP296" s="140" t="str">
        <f t="shared" si="37"/>
        <v/>
      </c>
      <c r="AQ296" s="192"/>
      <c r="AS296" s="104"/>
    </row>
    <row r="297" spans="34:45">
      <c r="AI297" s="140" t="str">
        <f>VLOOKUP(AI$289,$A$231:$L$233,10,FALSE)</f>
        <v>深川市</v>
      </c>
      <c r="AJ297" s="140" t="str">
        <f t="shared" si="35"/>
        <v/>
      </c>
      <c r="AL297" s="140" t="str">
        <f>VLOOKUP(AL$289,$A$231:$L$233,10,FALSE)</f>
        <v>深川市</v>
      </c>
      <c r="AM297" s="140" t="str">
        <f t="shared" si="36"/>
        <v/>
      </c>
      <c r="AO297" s="140" t="str">
        <f>VLOOKUP(AO$289,$A$231:$L$233,10,FALSE)</f>
        <v>深川市</v>
      </c>
      <c r="AP297" s="140" t="str">
        <f t="shared" si="37"/>
        <v/>
      </c>
      <c r="AQ297" s="192"/>
      <c r="AS297" s="104"/>
    </row>
    <row r="298" spans="34:45">
      <c r="AI298" s="140" t="str">
        <f>VLOOKUP(AI$289,$A$231:$L$233,11,FALSE)</f>
        <v>北竜町</v>
      </c>
      <c r="AJ298" s="140" t="str">
        <f t="shared" si="35"/>
        <v/>
      </c>
      <c r="AL298" s="140" t="str">
        <f>VLOOKUP(AL$289,$A$231:$L$233,11,FALSE)</f>
        <v>北竜町</v>
      </c>
      <c r="AM298" s="140" t="str">
        <f t="shared" si="36"/>
        <v/>
      </c>
      <c r="AO298" s="140" t="str">
        <f>VLOOKUP(AO$289,$A$231:$L$233,11,FALSE)</f>
        <v>北竜町</v>
      </c>
      <c r="AP298" s="140" t="str">
        <f t="shared" si="37"/>
        <v/>
      </c>
      <c r="AQ298" s="192"/>
      <c r="AS298" s="104"/>
    </row>
    <row r="299" spans="34:45">
      <c r="AI299" s="140" t="str">
        <f>VLOOKUP(AI$289,$A$231:$L$233,12,FALSE)</f>
        <v>妹背牛町</v>
      </c>
      <c r="AJ299" s="140" t="str">
        <f t="shared" si="35"/>
        <v/>
      </c>
      <c r="AL299" s="140" t="str">
        <f>VLOOKUP(AL$289,$A$231:$L$233,12,FALSE)</f>
        <v>妹背牛町</v>
      </c>
      <c r="AM299" s="140" t="str">
        <f t="shared" si="36"/>
        <v/>
      </c>
      <c r="AO299" s="140" t="str">
        <f>VLOOKUP(AO$289,$A$231:$L$233,12,FALSE)</f>
        <v>妹背牛町</v>
      </c>
      <c r="AP299" s="140" t="str">
        <f t="shared" si="37"/>
        <v/>
      </c>
      <c r="AQ299" s="192"/>
      <c r="AS299" s="104"/>
    </row>
    <row r="300" spans="34:45">
      <c r="AH300" s="110" t="s">
        <v>319</v>
      </c>
      <c r="AI300" s="110" t="s">
        <v>215</v>
      </c>
      <c r="AJ300" s="140" t="str">
        <f t="shared" ref="AJ300:AJ315" si="38">IF(OR(AJ$130="",AJ$130=0),"",IF(AJ$130=AI300,0.5,0))</f>
        <v/>
      </c>
      <c r="AK300" s="110" t="s">
        <v>319</v>
      </c>
      <c r="AL300" s="110" t="s">
        <v>215</v>
      </c>
      <c r="AM300" s="140" t="str">
        <f t="shared" ref="AM300:AM315" si="39">IF(OR(AM$130="",AM$130=0),"",IF(AM$130=AL300,0.5,0))</f>
        <v/>
      </c>
      <c r="AN300" s="200" t="s">
        <v>319</v>
      </c>
      <c r="AO300" s="110" t="s">
        <v>215</v>
      </c>
      <c r="AP300" s="140" t="str">
        <f t="shared" ref="AP300:AP315" si="40">IF(OR(AP$130="",AP$130=0),"",IF(AP$130=AO300,0.5,0))</f>
        <v/>
      </c>
      <c r="AQ300" s="192"/>
      <c r="AR300" s="104"/>
      <c r="AS300" s="104"/>
    </row>
    <row r="301" spans="34:45">
      <c r="AI301" s="110" t="s">
        <v>226</v>
      </c>
      <c r="AJ301" s="140" t="str">
        <f t="shared" si="38"/>
        <v/>
      </c>
      <c r="AL301" s="110" t="s">
        <v>226</v>
      </c>
      <c r="AM301" s="140" t="str">
        <f t="shared" si="39"/>
        <v/>
      </c>
      <c r="AO301" s="110" t="s">
        <v>226</v>
      </c>
      <c r="AP301" s="140" t="str">
        <f t="shared" si="40"/>
        <v/>
      </c>
      <c r="AQ301" s="192"/>
      <c r="AR301" s="104"/>
      <c r="AS301" s="104"/>
    </row>
    <row r="302" spans="34:45">
      <c r="AI302" s="110" t="s">
        <v>208</v>
      </c>
      <c r="AJ302" s="140" t="str">
        <f t="shared" si="38"/>
        <v/>
      </c>
      <c r="AL302" s="110" t="s">
        <v>208</v>
      </c>
      <c r="AM302" s="140" t="str">
        <f t="shared" si="39"/>
        <v/>
      </c>
      <c r="AO302" s="110" t="s">
        <v>208</v>
      </c>
      <c r="AP302" s="140" t="str">
        <f t="shared" si="40"/>
        <v/>
      </c>
      <c r="AQ302" s="192"/>
      <c r="AR302" s="104"/>
      <c r="AS302" s="104"/>
    </row>
    <row r="303" spans="34:45">
      <c r="AI303" s="110" t="s">
        <v>234</v>
      </c>
      <c r="AJ303" s="140" t="str">
        <f t="shared" si="38"/>
        <v/>
      </c>
      <c r="AL303" s="110" t="s">
        <v>234</v>
      </c>
      <c r="AM303" s="140" t="str">
        <f t="shared" si="39"/>
        <v/>
      </c>
      <c r="AO303" s="110" t="s">
        <v>234</v>
      </c>
      <c r="AP303" s="140" t="str">
        <f t="shared" si="40"/>
        <v/>
      </c>
      <c r="AQ303" s="192"/>
      <c r="AR303" s="104"/>
      <c r="AS303" s="104"/>
    </row>
    <row r="304" spans="34:45">
      <c r="AI304" s="110" t="s">
        <v>228</v>
      </c>
      <c r="AJ304" s="140" t="str">
        <f t="shared" si="38"/>
        <v/>
      </c>
      <c r="AL304" s="110" t="s">
        <v>228</v>
      </c>
      <c r="AM304" s="140" t="str">
        <f t="shared" si="39"/>
        <v/>
      </c>
      <c r="AO304" s="110" t="s">
        <v>228</v>
      </c>
      <c r="AP304" s="140" t="str">
        <f t="shared" si="40"/>
        <v/>
      </c>
      <c r="AQ304" s="192"/>
      <c r="AR304" s="104"/>
      <c r="AS304" s="104"/>
    </row>
    <row r="305" spans="35:45">
      <c r="AI305" s="110" t="s">
        <v>227</v>
      </c>
      <c r="AJ305" s="140" t="str">
        <f t="shared" si="38"/>
        <v/>
      </c>
      <c r="AL305" s="110" t="s">
        <v>227</v>
      </c>
      <c r="AM305" s="140" t="str">
        <f t="shared" si="39"/>
        <v/>
      </c>
      <c r="AO305" s="110" t="s">
        <v>227</v>
      </c>
      <c r="AP305" s="140" t="str">
        <f t="shared" si="40"/>
        <v/>
      </c>
      <c r="AQ305" s="192"/>
      <c r="AR305" s="104"/>
      <c r="AS305" s="104"/>
    </row>
    <row r="306" spans="35:45">
      <c r="AI306" s="110" t="s">
        <v>218</v>
      </c>
      <c r="AJ306" s="140" t="str">
        <f t="shared" si="38"/>
        <v/>
      </c>
      <c r="AL306" s="110" t="s">
        <v>218</v>
      </c>
      <c r="AM306" s="140" t="str">
        <f t="shared" si="39"/>
        <v/>
      </c>
      <c r="AO306" s="110" t="s">
        <v>218</v>
      </c>
      <c r="AP306" s="140" t="str">
        <f t="shared" si="40"/>
        <v/>
      </c>
      <c r="AQ306" s="192"/>
      <c r="AR306" s="104"/>
      <c r="AS306" s="104"/>
    </row>
    <row r="307" spans="35:45">
      <c r="AI307" s="110" t="s">
        <v>213</v>
      </c>
      <c r="AJ307" s="140" t="str">
        <f t="shared" si="38"/>
        <v/>
      </c>
      <c r="AL307" s="110" t="s">
        <v>213</v>
      </c>
      <c r="AM307" s="140" t="str">
        <f t="shared" si="39"/>
        <v/>
      </c>
      <c r="AO307" s="110" t="s">
        <v>213</v>
      </c>
      <c r="AP307" s="140" t="str">
        <f t="shared" si="40"/>
        <v/>
      </c>
      <c r="AQ307" s="192"/>
      <c r="AR307" s="104"/>
      <c r="AS307" s="104"/>
    </row>
    <row r="308" spans="35:45">
      <c r="AI308" s="110" t="s">
        <v>210</v>
      </c>
      <c r="AJ308" s="140" t="str">
        <f t="shared" si="38"/>
        <v/>
      </c>
      <c r="AL308" s="110" t="s">
        <v>210</v>
      </c>
      <c r="AM308" s="140" t="str">
        <f t="shared" si="39"/>
        <v/>
      </c>
      <c r="AO308" s="110" t="s">
        <v>210</v>
      </c>
      <c r="AP308" s="140" t="str">
        <f t="shared" si="40"/>
        <v/>
      </c>
      <c r="AQ308" s="192"/>
      <c r="AR308" s="104"/>
      <c r="AS308" s="104"/>
    </row>
    <row r="309" spans="35:45">
      <c r="AI309" s="110" t="s">
        <v>219</v>
      </c>
      <c r="AJ309" s="140" t="str">
        <f t="shared" si="38"/>
        <v/>
      </c>
      <c r="AL309" s="110" t="s">
        <v>219</v>
      </c>
      <c r="AM309" s="140" t="str">
        <f t="shared" si="39"/>
        <v/>
      </c>
      <c r="AO309" s="110" t="s">
        <v>219</v>
      </c>
      <c r="AP309" s="140" t="str">
        <f t="shared" si="40"/>
        <v/>
      </c>
      <c r="AQ309" s="192"/>
      <c r="AR309" s="104"/>
      <c r="AS309" s="104"/>
    </row>
    <row r="310" spans="35:45">
      <c r="AI310" s="110" t="s">
        <v>230</v>
      </c>
      <c r="AJ310" s="140" t="str">
        <f t="shared" si="38"/>
        <v/>
      </c>
      <c r="AL310" s="110" t="s">
        <v>230</v>
      </c>
      <c r="AM310" s="140" t="str">
        <f t="shared" si="39"/>
        <v/>
      </c>
      <c r="AO310" s="110" t="s">
        <v>230</v>
      </c>
      <c r="AP310" s="140" t="str">
        <f t="shared" si="40"/>
        <v/>
      </c>
      <c r="AQ310" s="192"/>
      <c r="AR310" s="104"/>
      <c r="AS310" s="104"/>
    </row>
    <row r="311" spans="35:45">
      <c r="AI311" s="110" t="s">
        <v>214</v>
      </c>
      <c r="AJ311" s="140" t="str">
        <f t="shared" si="38"/>
        <v/>
      </c>
      <c r="AL311" s="110" t="s">
        <v>214</v>
      </c>
      <c r="AM311" s="140" t="str">
        <f t="shared" si="39"/>
        <v/>
      </c>
      <c r="AO311" s="110" t="s">
        <v>214</v>
      </c>
      <c r="AP311" s="140" t="str">
        <f t="shared" si="40"/>
        <v/>
      </c>
      <c r="AQ311" s="192"/>
      <c r="AR311" s="104"/>
      <c r="AS311" s="104"/>
    </row>
    <row r="312" spans="35:45">
      <c r="AI312" s="110" t="s">
        <v>232</v>
      </c>
      <c r="AJ312" s="140" t="str">
        <f t="shared" si="38"/>
        <v/>
      </c>
      <c r="AL312" s="110" t="s">
        <v>232</v>
      </c>
      <c r="AM312" s="140" t="str">
        <f t="shared" si="39"/>
        <v/>
      </c>
      <c r="AO312" s="110" t="s">
        <v>232</v>
      </c>
      <c r="AP312" s="140" t="str">
        <f t="shared" si="40"/>
        <v/>
      </c>
      <c r="AQ312" s="192"/>
      <c r="AR312" s="104"/>
      <c r="AS312" s="104"/>
    </row>
    <row r="313" spans="35:45">
      <c r="AI313" s="110" t="s">
        <v>231</v>
      </c>
      <c r="AJ313" s="140" t="str">
        <f t="shared" si="38"/>
        <v/>
      </c>
      <c r="AL313" s="110" t="s">
        <v>231</v>
      </c>
      <c r="AM313" s="140" t="str">
        <f t="shared" si="39"/>
        <v/>
      </c>
      <c r="AO313" s="110" t="s">
        <v>231</v>
      </c>
      <c r="AP313" s="140" t="str">
        <f t="shared" si="40"/>
        <v/>
      </c>
      <c r="AQ313" s="192"/>
      <c r="AR313" s="104"/>
      <c r="AS313" s="104"/>
    </row>
    <row r="314" spans="35:45">
      <c r="AI314" s="110" t="s">
        <v>233</v>
      </c>
      <c r="AJ314" s="140" t="str">
        <f t="shared" si="38"/>
        <v/>
      </c>
      <c r="AL314" s="110" t="s">
        <v>233</v>
      </c>
      <c r="AM314" s="140" t="str">
        <f t="shared" si="39"/>
        <v/>
      </c>
      <c r="AO314" s="110" t="s">
        <v>233</v>
      </c>
      <c r="AP314" s="140" t="str">
        <f t="shared" si="40"/>
        <v/>
      </c>
      <c r="AQ314" s="192"/>
      <c r="AR314" s="104"/>
      <c r="AS314" s="104"/>
    </row>
    <row r="315" spans="35:45">
      <c r="AI315" s="110" t="s">
        <v>209</v>
      </c>
      <c r="AJ315" s="140" t="str">
        <f t="shared" si="38"/>
        <v/>
      </c>
      <c r="AL315" s="110" t="s">
        <v>209</v>
      </c>
      <c r="AM315" s="140" t="str">
        <f t="shared" si="39"/>
        <v/>
      </c>
      <c r="AO315" s="110" t="s">
        <v>209</v>
      </c>
      <c r="AP315" s="140" t="str">
        <f t="shared" si="40"/>
        <v/>
      </c>
      <c r="AQ315" s="192"/>
      <c r="AR315" s="104"/>
      <c r="AS315" s="104"/>
    </row>
    <row r="316" spans="35:45">
      <c r="AI316" s="110" t="s">
        <v>211</v>
      </c>
      <c r="AJ316" s="140" t="str">
        <f t="shared" ref="AJ316:AJ321" si="41">IF(OR(AJ$130="",AJ$130=0),"",IF(AJ$130=AI316,0.5,0))</f>
        <v/>
      </c>
      <c r="AL316" s="110" t="s">
        <v>211</v>
      </c>
      <c r="AM316" s="140" t="str">
        <f t="shared" ref="AM316:AM321" si="42">IF(OR(AM$130="",AM$130=0),"",IF(AM$130=AL316,0.5,0))</f>
        <v/>
      </c>
      <c r="AO316" s="110" t="s">
        <v>211</v>
      </c>
      <c r="AP316" s="140" t="str">
        <f t="shared" ref="AP316:AP321" si="43">IF(OR(AP$130="",AP$130=0),"",IF(AP$130=AO316,0.5,0))</f>
        <v/>
      </c>
      <c r="AQ316" s="192"/>
      <c r="AR316" s="104"/>
      <c r="AS316" s="104"/>
    </row>
    <row r="317" spans="35:45">
      <c r="AI317" s="110" t="s">
        <v>220</v>
      </c>
      <c r="AJ317" s="140" t="str">
        <f t="shared" si="41"/>
        <v/>
      </c>
      <c r="AL317" s="110" t="s">
        <v>220</v>
      </c>
      <c r="AM317" s="140" t="str">
        <f t="shared" si="42"/>
        <v/>
      </c>
      <c r="AO317" s="110" t="s">
        <v>220</v>
      </c>
      <c r="AP317" s="140" t="str">
        <f t="shared" si="43"/>
        <v/>
      </c>
      <c r="AQ317" s="192"/>
      <c r="AR317" s="104"/>
      <c r="AS317" s="104"/>
    </row>
    <row r="318" spans="35:45">
      <c r="AI318" s="110" t="s">
        <v>212</v>
      </c>
      <c r="AJ318" s="140" t="str">
        <f t="shared" si="41"/>
        <v/>
      </c>
      <c r="AL318" s="110" t="s">
        <v>212</v>
      </c>
      <c r="AM318" s="140" t="str">
        <f t="shared" si="42"/>
        <v/>
      </c>
      <c r="AO318" s="110" t="s">
        <v>212</v>
      </c>
      <c r="AP318" s="140" t="str">
        <f t="shared" si="43"/>
        <v/>
      </c>
      <c r="AQ318" s="192"/>
      <c r="AR318" s="104"/>
      <c r="AS318" s="104"/>
    </row>
    <row r="319" spans="35:45">
      <c r="AI319" s="110" t="s">
        <v>217</v>
      </c>
      <c r="AJ319" s="140" t="str">
        <f t="shared" si="41"/>
        <v/>
      </c>
      <c r="AL319" s="110" t="s">
        <v>217</v>
      </c>
      <c r="AM319" s="140" t="str">
        <f t="shared" si="42"/>
        <v/>
      </c>
      <c r="AO319" s="110" t="s">
        <v>217</v>
      </c>
      <c r="AP319" s="140" t="str">
        <f t="shared" si="43"/>
        <v/>
      </c>
      <c r="AQ319" s="192"/>
      <c r="AR319" s="104"/>
      <c r="AS319" s="104"/>
    </row>
    <row r="320" spans="35:45">
      <c r="AI320" s="110" t="s">
        <v>216</v>
      </c>
      <c r="AJ320" s="140" t="str">
        <f t="shared" si="41"/>
        <v/>
      </c>
      <c r="AL320" s="110" t="s">
        <v>216</v>
      </c>
      <c r="AM320" s="140" t="str">
        <f t="shared" si="42"/>
        <v/>
      </c>
      <c r="AO320" s="110" t="s">
        <v>216</v>
      </c>
      <c r="AP320" s="140" t="str">
        <f t="shared" si="43"/>
        <v/>
      </c>
      <c r="AQ320" s="192"/>
      <c r="AR320" s="104"/>
      <c r="AS320" s="104"/>
    </row>
    <row r="321" spans="34:45">
      <c r="AI321" s="110" t="s">
        <v>229</v>
      </c>
      <c r="AJ321" s="140" t="str">
        <f t="shared" si="41"/>
        <v/>
      </c>
      <c r="AL321" s="110" t="s">
        <v>229</v>
      </c>
      <c r="AM321" s="140" t="str">
        <f t="shared" si="42"/>
        <v/>
      </c>
      <c r="AO321" s="110" t="s">
        <v>229</v>
      </c>
      <c r="AP321" s="140" t="str">
        <f t="shared" si="43"/>
        <v/>
      </c>
      <c r="AQ321" s="192"/>
      <c r="AR321" s="104"/>
      <c r="AS321" s="104"/>
    </row>
    <row r="322" spans="34:45">
      <c r="AI322" s="110" t="s">
        <v>320</v>
      </c>
      <c r="AJ322" s="141">
        <f>MAX(AJ288:AJ321)</f>
        <v>0</v>
      </c>
      <c r="AL322" s="110" t="s">
        <v>320</v>
      </c>
      <c r="AM322" s="141">
        <f>MAX(AM288:AM321)</f>
        <v>0</v>
      </c>
      <c r="AO322" s="110" t="s">
        <v>320</v>
      </c>
      <c r="AP322" s="141">
        <f>MAX(AP288:AP321)</f>
        <v>0</v>
      </c>
      <c r="AQ322" s="194"/>
      <c r="AR322" s="104"/>
      <c r="AS322" s="104"/>
    </row>
    <row r="325" spans="34:45">
      <c r="AI325" s="110" t="s">
        <v>323</v>
      </c>
      <c r="AJ325" s="141">
        <f>MAX(AJ286,AJ250,AJ322)</f>
        <v>0.5</v>
      </c>
      <c r="AL325" s="110" t="s">
        <v>323</v>
      </c>
      <c r="AM325" s="141">
        <f>MAX(AM286,AM250,AM322)</f>
        <v>1</v>
      </c>
      <c r="AO325" s="110" t="s">
        <v>323</v>
      </c>
      <c r="AP325" s="141">
        <f>MAX(AP286,AP250,AP322)</f>
        <v>1</v>
      </c>
      <c r="AQ325" s="194"/>
      <c r="AR325" s="104"/>
      <c r="AS325" s="104"/>
    </row>
    <row r="328" spans="34:45">
      <c r="AI328" s="110" t="str">
        <f>IF(AJ325=1.5,"同じ市町村管内",IF(AJ325=1,"同じ耕地出張所管内",IF(AJ325=0.5,"同じ総合振興局管内",IF(AJ325=0,"上記以外"))))</f>
        <v>同じ総合振興局管内</v>
      </c>
      <c r="AL328" s="110" t="str">
        <f>IF(AM325=1.5,"同じ市町村管内",IF(AM325=1,"同じ耕地出張所管内",IF(AM325=0.5,"同じ総合振興局管内",IF(AM325=0,"上記以外"))))</f>
        <v>同じ耕地出張所管内</v>
      </c>
      <c r="AO328" s="110" t="str">
        <f>IF(AP325=1.5,"同じ市町村管内",IF(AP325=1,"同じ耕地出張所管内",IF(AP325=0.5,"同じ総合振興局管内",IF(AP325=0,"上記以外"))))</f>
        <v>同じ耕地出張所管内</v>
      </c>
      <c r="AR328" s="104"/>
      <c r="AS328" s="104"/>
    </row>
    <row r="330" spans="34:45">
      <c r="AH330" s="152"/>
      <c r="AI330" s="152"/>
      <c r="AJ330" s="152"/>
      <c r="AK330" s="152"/>
      <c r="AL330" s="152"/>
      <c r="AM330" s="152"/>
      <c r="AN330" s="202"/>
      <c r="AO330" s="152"/>
      <c r="AP330" s="152"/>
      <c r="AQ330" s="195"/>
      <c r="AR330" s="104"/>
      <c r="AS330" s="104"/>
    </row>
    <row r="331" spans="34:45">
      <c r="AH331" s="152"/>
      <c r="AI331" s="152"/>
      <c r="AJ331" s="152"/>
      <c r="AK331" s="152"/>
      <c r="AL331" s="152"/>
      <c r="AM331" s="152"/>
      <c r="AN331" s="202"/>
      <c r="AO331" s="152"/>
      <c r="AP331" s="152"/>
      <c r="AQ331" s="195"/>
      <c r="AR331" s="104"/>
      <c r="AS331" s="104"/>
    </row>
    <row r="332" spans="34:45">
      <c r="AH332" s="152"/>
      <c r="AI332" s="152"/>
      <c r="AJ332" s="152"/>
      <c r="AK332" s="152"/>
      <c r="AL332" s="152"/>
      <c r="AM332" s="152"/>
      <c r="AN332" s="202"/>
      <c r="AO332" s="152"/>
      <c r="AP332" s="152"/>
      <c r="AQ332" s="195"/>
      <c r="AR332" s="104"/>
      <c r="AS332" s="104"/>
    </row>
    <row r="333" spans="34:45">
      <c r="AH333" s="152"/>
      <c r="AI333" s="152"/>
      <c r="AJ333" s="152"/>
      <c r="AK333" s="152"/>
      <c r="AL333" s="152"/>
      <c r="AM333" s="152"/>
      <c r="AN333" s="202"/>
      <c r="AO333" s="152"/>
      <c r="AP333" s="152"/>
      <c r="AQ333" s="195"/>
      <c r="AR333" s="104"/>
      <c r="AS333" s="104"/>
    </row>
    <row r="334" spans="34:45">
      <c r="AH334" s="152"/>
      <c r="AI334" s="152"/>
      <c r="AJ334" s="152"/>
      <c r="AK334" s="152"/>
      <c r="AL334" s="152"/>
      <c r="AM334" s="152"/>
      <c r="AN334" s="202"/>
      <c r="AO334" s="152"/>
      <c r="AP334" s="152"/>
      <c r="AQ334" s="195"/>
      <c r="AR334" s="104"/>
      <c r="AS334" s="104"/>
    </row>
    <row r="335" spans="34:45">
      <c r="AH335" s="152"/>
      <c r="AI335" s="152"/>
      <c r="AJ335" s="152"/>
      <c r="AK335" s="152"/>
      <c r="AL335" s="152"/>
      <c r="AM335" s="152"/>
      <c r="AN335" s="202"/>
      <c r="AO335" s="152"/>
      <c r="AP335" s="152"/>
      <c r="AQ335" s="195"/>
      <c r="AR335" s="104"/>
      <c r="AS335" s="104"/>
    </row>
    <row r="336" spans="34:45">
      <c r="AH336" s="152"/>
      <c r="AI336" s="152"/>
      <c r="AJ336" s="152"/>
      <c r="AK336" s="152"/>
      <c r="AL336" s="152"/>
      <c r="AM336" s="152"/>
      <c r="AN336" s="202"/>
      <c r="AO336" s="152"/>
      <c r="AP336" s="152"/>
      <c r="AQ336" s="195"/>
      <c r="AR336" s="104"/>
      <c r="AS336" s="104"/>
    </row>
    <row r="337" spans="34:45">
      <c r="AH337" s="152"/>
      <c r="AI337" s="152"/>
      <c r="AJ337" s="152"/>
      <c r="AK337" s="152"/>
      <c r="AL337" s="152"/>
      <c r="AM337" s="152"/>
      <c r="AN337" s="202"/>
      <c r="AO337" s="152"/>
      <c r="AP337" s="152"/>
      <c r="AQ337" s="195"/>
      <c r="AR337" s="104"/>
      <c r="AS337" s="104"/>
    </row>
    <row r="338" spans="34:45">
      <c r="AH338" s="152"/>
      <c r="AI338" s="152"/>
      <c r="AJ338" s="152"/>
      <c r="AK338" s="152"/>
      <c r="AL338" s="152"/>
      <c r="AM338" s="152"/>
      <c r="AN338" s="202"/>
      <c r="AO338" s="152"/>
      <c r="AP338" s="152"/>
      <c r="AQ338" s="195"/>
      <c r="AR338" s="104"/>
      <c r="AS338" s="104"/>
    </row>
    <row r="339" spans="34:45">
      <c r="AH339" s="152"/>
      <c r="AI339" s="152"/>
      <c r="AJ339" s="152"/>
      <c r="AK339" s="152"/>
      <c r="AL339" s="152"/>
      <c r="AM339" s="152"/>
      <c r="AN339" s="202"/>
      <c r="AO339" s="152"/>
      <c r="AP339" s="152"/>
      <c r="AQ339" s="195"/>
      <c r="AR339" s="104"/>
      <c r="AS339" s="104"/>
    </row>
    <row r="340" spans="34:45">
      <c r="AH340" s="152"/>
      <c r="AI340" s="152"/>
      <c r="AJ340" s="152"/>
      <c r="AK340" s="152"/>
      <c r="AL340" s="152"/>
      <c r="AM340" s="152"/>
      <c r="AN340" s="202"/>
      <c r="AO340" s="152"/>
      <c r="AP340" s="152"/>
      <c r="AQ340" s="195"/>
      <c r="AR340" s="104"/>
      <c r="AS340" s="104"/>
    </row>
    <row r="341" spans="34:45">
      <c r="AH341" s="152"/>
      <c r="AI341" s="152"/>
      <c r="AJ341" s="152"/>
      <c r="AK341" s="152"/>
      <c r="AL341" s="152"/>
      <c r="AM341" s="152"/>
      <c r="AN341" s="202"/>
      <c r="AO341" s="152"/>
      <c r="AP341" s="152"/>
      <c r="AQ341" s="195"/>
      <c r="AR341" s="104"/>
      <c r="AS341" s="104"/>
    </row>
    <row r="342" spans="34:45">
      <c r="AH342" s="152"/>
      <c r="AI342" s="152"/>
      <c r="AJ342" s="152"/>
      <c r="AK342" s="152"/>
      <c r="AL342" s="152"/>
      <c r="AM342" s="152"/>
      <c r="AN342" s="202"/>
      <c r="AO342" s="152"/>
      <c r="AP342" s="152"/>
      <c r="AQ342" s="195"/>
      <c r="AR342" s="104"/>
      <c r="AS342" s="104"/>
    </row>
    <row r="343" spans="34:45">
      <c r="AH343" s="152"/>
      <c r="AI343" s="152"/>
      <c r="AJ343" s="152"/>
      <c r="AK343" s="152"/>
      <c r="AL343" s="152"/>
      <c r="AM343" s="152"/>
      <c r="AN343" s="202"/>
      <c r="AO343" s="152"/>
      <c r="AP343" s="152"/>
      <c r="AQ343" s="195"/>
      <c r="AR343" s="104"/>
      <c r="AS343" s="104"/>
    </row>
    <row r="344" spans="34:45">
      <c r="AH344" s="152"/>
      <c r="AI344" s="152"/>
      <c r="AJ344" s="152"/>
      <c r="AK344" s="152"/>
      <c r="AL344" s="152"/>
      <c r="AM344" s="152"/>
      <c r="AN344" s="202"/>
      <c r="AO344" s="152"/>
      <c r="AP344" s="152"/>
      <c r="AQ344" s="195"/>
      <c r="AR344" s="104"/>
      <c r="AS344" s="104"/>
    </row>
    <row r="345" spans="34:45">
      <c r="AH345" s="152"/>
      <c r="AI345" s="152"/>
      <c r="AJ345" s="152"/>
      <c r="AK345" s="152"/>
      <c r="AL345" s="152"/>
      <c r="AM345" s="152"/>
      <c r="AN345" s="202"/>
      <c r="AO345" s="152"/>
      <c r="AP345" s="152"/>
      <c r="AQ345" s="195"/>
      <c r="AR345" s="104"/>
      <c r="AS345" s="104"/>
    </row>
    <row r="346" spans="34:45">
      <c r="AH346" s="152"/>
      <c r="AI346" s="152"/>
      <c r="AJ346" s="152"/>
      <c r="AK346" s="152"/>
      <c r="AL346" s="152"/>
      <c r="AM346" s="152"/>
      <c r="AN346" s="202"/>
      <c r="AO346" s="152"/>
      <c r="AP346" s="152"/>
      <c r="AQ346" s="195"/>
      <c r="AR346" s="104"/>
      <c r="AS346" s="104"/>
    </row>
    <row r="347" spans="34:45">
      <c r="AH347" s="152"/>
      <c r="AI347" s="152"/>
      <c r="AJ347" s="152"/>
      <c r="AK347" s="152"/>
      <c r="AL347" s="152"/>
      <c r="AM347" s="152"/>
      <c r="AN347" s="202"/>
      <c r="AO347" s="152"/>
      <c r="AP347" s="152"/>
      <c r="AQ347" s="195"/>
      <c r="AR347" s="104"/>
      <c r="AS347" s="104"/>
    </row>
    <row r="348" spans="34:45">
      <c r="AH348" s="152"/>
      <c r="AI348" s="152"/>
      <c r="AJ348" s="152"/>
      <c r="AK348" s="152"/>
      <c r="AL348" s="152"/>
      <c r="AM348" s="152"/>
      <c r="AN348" s="202"/>
      <c r="AO348" s="152"/>
      <c r="AP348" s="152"/>
      <c r="AQ348" s="195"/>
      <c r="AR348" s="104"/>
      <c r="AS348" s="104"/>
    </row>
    <row r="349" spans="34:45">
      <c r="AH349" s="152"/>
      <c r="AI349" s="152"/>
      <c r="AJ349" s="152"/>
      <c r="AK349" s="152"/>
      <c r="AL349" s="152"/>
      <c r="AM349" s="152"/>
      <c r="AN349" s="202"/>
      <c r="AO349" s="152"/>
      <c r="AP349" s="152"/>
      <c r="AQ349" s="195"/>
      <c r="AR349" s="104"/>
      <c r="AS349" s="104"/>
    </row>
    <row r="350" spans="34:45">
      <c r="AH350" s="152"/>
      <c r="AI350" s="152"/>
      <c r="AJ350" s="152"/>
      <c r="AK350" s="152"/>
      <c r="AL350" s="152"/>
      <c r="AM350" s="152"/>
      <c r="AN350" s="202"/>
      <c r="AO350" s="152"/>
      <c r="AP350" s="152"/>
      <c r="AQ350" s="195"/>
      <c r="AR350" s="104"/>
      <c r="AS350" s="104"/>
    </row>
    <row r="351" spans="34:45">
      <c r="AH351" s="152"/>
      <c r="AI351" s="152"/>
      <c r="AJ351" s="152"/>
      <c r="AK351" s="152"/>
      <c r="AL351" s="152"/>
      <c r="AM351" s="152"/>
      <c r="AN351" s="202"/>
      <c r="AO351" s="152"/>
      <c r="AP351" s="152"/>
      <c r="AQ351" s="195"/>
      <c r="AR351" s="104"/>
      <c r="AS351" s="104"/>
    </row>
    <row r="352" spans="34:45">
      <c r="AH352" s="152"/>
      <c r="AI352" s="152"/>
      <c r="AJ352" s="152"/>
      <c r="AK352" s="152"/>
      <c r="AL352" s="152"/>
      <c r="AM352" s="152"/>
      <c r="AN352" s="202"/>
      <c r="AO352" s="152"/>
      <c r="AP352" s="152"/>
      <c r="AQ352" s="195"/>
      <c r="AR352" s="104"/>
      <c r="AS352" s="104"/>
    </row>
    <row r="353" spans="34:45">
      <c r="AH353" s="152"/>
      <c r="AI353" s="152"/>
      <c r="AJ353" s="152"/>
      <c r="AK353" s="152"/>
      <c r="AL353" s="152"/>
      <c r="AM353" s="152"/>
      <c r="AN353" s="202"/>
      <c r="AO353" s="152"/>
      <c r="AP353" s="152"/>
      <c r="AQ353" s="195"/>
      <c r="AR353" s="104"/>
      <c r="AS353" s="104"/>
    </row>
    <row r="354" spans="34:45">
      <c r="AH354" s="152"/>
      <c r="AI354" s="152"/>
      <c r="AJ354" s="152"/>
      <c r="AK354" s="152"/>
      <c r="AL354" s="152"/>
      <c r="AM354" s="152"/>
      <c r="AN354" s="202"/>
      <c r="AO354" s="152"/>
      <c r="AP354" s="152"/>
      <c r="AQ354" s="195"/>
      <c r="AR354" s="104"/>
      <c r="AS354" s="104"/>
    </row>
    <row r="355" spans="34:45">
      <c r="AH355" s="152"/>
      <c r="AI355" s="152"/>
      <c r="AJ355" s="152"/>
      <c r="AK355" s="152"/>
      <c r="AL355" s="152"/>
      <c r="AM355" s="152"/>
      <c r="AN355" s="202"/>
      <c r="AO355" s="152"/>
      <c r="AP355" s="152"/>
      <c r="AQ355" s="195"/>
      <c r="AR355" s="104"/>
      <c r="AS355" s="104"/>
    </row>
    <row r="356" spans="34:45">
      <c r="AH356" s="152"/>
      <c r="AI356" s="152"/>
      <c r="AJ356" s="152"/>
      <c r="AK356" s="152"/>
      <c r="AL356" s="152"/>
      <c r="AM356" s="152"/>
      <c r="AN356" s="202"/>
      <c r="AO356" s="152"/>
      <c r="AP356" s="152"/>
      <c r="AQ356" s="195"/>
      <c r="AR356" s="104"/>
      <c r="AS356" s="104"/>
    </row>
    <row r="357" spans="34:45">
      <c r="AH357" s="152"/>
      <c r="AI357" s="152"/>
      <c r="AJ357" s="152"/>
      <c r="AK357" s="152"/>
      <c r="AL357" s="152"/>
      <c r="AM357" s="152"/>
      <c r="AN357" s="202"/>
      <c r="AO357" s="152"/>
      <c r="AP357" s="152"/>
      <c r="AQ357" s="195"/>
      <c r="AR357" s="104"/>
      <c r="AS357" s="104"/>
    </row>
    <row r="358" spans="34:45">
      <c r="AH358" s="152"/>
      <c r="AI358" s="152"/>
      <c r="AJ358" s="152"/>
      <c r="AK358" s="152"/>
      <c r="AL358" s="152"/>
      <c r="AM358" s="152"/>
      <c r="AN358" s="202"/>
      <c r="AO358" s="152"/>
      <c r="AP358" s="152"/>
      <c r="AQ358" s="195"/>
      <c r="AR358" s="104"/>
      <c r="AS358" s="104"/>
    </row>
    <row r="359" spans="34:45">
      <c r="AH359" s="152"/>
      <c r="AI359" s="152"/>
      <c r="AJ359" s="152"/>
      <c r="AK359" s="152"/>
      <c r="AL359" s="152"/>
      <c r="AM359" s="152"/>
      <c r="AN359" s="202"/>
      <c r="AO359" s="152"/>
      <c r="AP359" s="152"/>
      <c r="AQ359" s="195"/>
      <c r="AR359" s="104"/>
      <c r="AS359" s="104"/>
    </row>
    <row r="360" spans="34:45">
      <c r="AH360" s="152"/>
      <c r="AI360" s="152"/>
      <c r="AJ360" s="152"/>
      <c r="AK360" s="152"/>
      <c r="AL360" s="152"/>
      <c r="AM360" s="152"/>
      <c r="AN360" s="202"/>
      <c r="AO360" s="152"/>
      <c r="AP360" s="152"/>
      <c r="AQ360" s="195"/>
      <c r="AR360" s="104"/>
      <c r="AS360" s="104"/>
    </row>
    <row r="361" spans="34:45">
      <c r="AH361" s="152"/>
      <c r="AI361" s="152"/>
      <c r="AJ361" s="152"/>
      <c r="AK361" s="152"/>
      <c r="AL361" s="152"/>
      <c r="AM361" s="152"/>
      <c r="AN361" s="202"/>
      <c r="AO361" s="152"/>
      <c r="AP361" s="152"/>
      <c r="AQ361" s="195"/>
      <c r="AR361" s="104"/>
      <c r="AS361" s="104"/>
    </row>
    <row r="362" spans="34:45">
      <c r="AH362" s="152"/>
      <c r="AI362" s="152"/>
      <c r="AJ362" s="152"/>
      <c r="AK362" s="152"/>
      <c r="AL362" s="152"/>
      <c r="AM362" s="152"/>
      <c r="AN362" s="202"/>
      <c r="AO362" s="152"/>
      <c r="AP362" s="152"/>
      <c r="AQ362" s="195"/>
      <c r="AR362" s="104"/>
      <c r="AS362" s="104"/>
    </row>
    <row r="363" spans="34:45">
      <c r="AH363" s="152"/>
      <c r="AI363" s="152"/>
      <c r="AJ363" s="152"/>
      <c r="AK363" s="152"/>
      <c r="AL363" s="152"/>
      <c r="AM363" s="152"/>
      <c r="AN363" s="202"/>
      <c r="AO363" s="152"/>
      <c r="AP363" s="152"/>
      <c r="AQ363" s="195"/>
      <c r="AR363" s="104"/>
      <c r="AS363" s="104"/>
    </row>
    <row r="364" spans="34:45">
      <c r="AH364" s="152"/>
      <c r="AI364" s="152"/>
      <c r="AJ364" s="152"/>
      <c r="AK364" s="152"/>
      <c r="AL364" s="152"/>
      <c r="AM364" s="152"/>
      <c r="AN364" s="202"/>
      <c r="AO364" s="152"/>
      <c r="AP364" s="152"/>
      <c r="AQ364" s="195"/>
      <c r="AR364" s="104"/>
      <c r="AS364" s="104"/>
    </row>
    <row r="365" spans="34:45">
      <c r="AH365" s="152"/>
      <c r="AI365" s="152"/>
      <c r="AJ365" s="152"/>
      <c r="AK365" s="152"/>
      <c r="AL365" s="152"/>
      <c r="AM365" s="152"/>
      <c r="AN365" s="202"/>
      <c r="AO365" s="152"/>
      <c r="AP365" s="152"/>
      <c r="AQ365" s="195"/>
      <c r="AR365" s="104"/>
      <c r="AS365" s="104"/>
    </row>
    <row r="366" spans="34:45">
      <c r="AH366" s="152"/>
      <c r="AI366" s="152"/>
      <c r="AJ366" s="152"/>
      <c r="AK366" s="152"/>
      <c r="AL366" s="152"/>
      <c r="AM366" s="152"/>
      <c r="AN366" s="202"/>
      <c r="AO366" s="152"/>
      <c r="AP366" s="152"/>
      <c r="AQ366" s="195"/>
      <c r="AR366" s="104"/>
      <c r="AS366" s="104"/>
    </row>
    <row r="367" spans="34:45">
      <c r="AH367" s="152"/>
      <c r="AI367" s="152"/>
      <c r="AJ367" s="152"/>
      <c r="AK367" s="152"/>
      <c r="AL367" s="152"/>
      <c r="AM367" s="152"/>
      <c r="AN367" s="202"/>
      <c r="AO367" s="152"/>
      <c r="AP367" s="152"/>
      <c r="AQ367" s="195"/>
      <c r="AR367" s="104"/>
      <c r="AS367" s="104"/>
    </row>
    <row r="368" spans="34:45">
      <c r="AH368" s="152"/>
      <c r="AI368" s="152"/>
      <c r="AJ368" s="152"/>
      <c r="AK368" s="152"/>
      <c r="AL368" s="152"/>
      <c r="AM368" s="152"/>
      <c r="AN368" s="202"/>
      <c r="AO368" s="152"/>
      <c r="AP368" s="152"/>
      <c r="AQ368" s="195"/>
      <c r="AR368" s="104"/>
      <c r="AS368" s="104"/>
    </row>
    <row r="369" spans="34:45">
      <c r="AH369" s="152"/>
      <c r="AI369" s="152"/>
      <c r="AJ369" s="152"/>
      <c r="AK369" s="152"/>
      <c r="AL369" s="152"/>
      <c r="AM369" s="152"/>
      <c r="AN369" s="202"/>
      <c r="AO369" s="152"/>
      <c r="AP369" s="152"/>
      <c r="AQ369" s="195"/>
      <c r="AR369" s="104"/>
      <c r="AS369" s="104"/>
    </row>
    <row r="370" spans="34:45">
      <c r="AH370" s="152"/>
      <c r="AI370" s="152"/>
      <c r="AJ370" s="152"/>
      <c r="AK370" s="152"/>
      <c r="AL370" s="152"/>
      <c r="AM370" s="152"/>
      <c r="AN370" s="202"/>
      <c r="AO370" s="152"/>
      <c r="AP370" s="152"/>
      <c r="AQ370" s="195"/>
      <c r="AR370" s="104"/>
      <c r="AS370" s="104"/>
    </row>
    <row r="371" spans="34:45">
      <c r="AH371" s="152"/>
      <c r="AI371" s="152"/>
      <c r="AJ371" s="152"/>
      <c r="AK371" s="152"/>
      <c r="AL371" s="152"/>
      <c r="AM371" s="152"/>
      <c r="AN371" s="202"/>
      <c r="AO371" s="152"/>
      <c r="AP371" s="152"/>
      <c r="AQ371" s="195"/>
      <c r="AR371" s="104"/>
      <c r="AS371" s="104"/>
    </row>
    <row r="372" spans="34:45">
      <c r="AH372" s="152"/>
      <c r="AI372" s="152"/>
      <c r="AJ372" s="152"/>
      <c r="AK372" s="152"/>
      <c r="AL372" s="152"/>
      <c r="AM372" s="152"/>
      <c r="AN372" s="202"/>
      <c r="AO372" s="152"/>
      <c r="AP372" s="152"/>
      <c r="AQ372" s="195"/>
      <c r="AR372" s="104"/>
      <c r="AS372" s="104"/>
    </row>
    <row r="373" spans="34:45">
      <c r="AH373" s="152"/>
      <c r="AI373" s="152"/>
      <c r="AJ373" s="152"/>
      <c r="AK373" s="152"/>
      <c r="AL373" s="152"/>
      <c r="AM373" s="152"/>
      <c r="AN373" s="202"/>
      <c r="AO373" s="152"/>
      <c r="AP373" s="152"/>
      <c r="AQ373" s="195"/>
      <c r="AR373" s="104"/>
      <c r="AS373" s="104"/>
    </row>
    <row r="374" spans="34:45">
      <c r="AH374" s="152"/>
      <c r="AI374" s="152"/>
      <c r="AJ374" s="152"/>
      <c r="AK374" s="152"/>
      <c r="AL374" s="152"/>
      <c r="AM374" s="152"/>
      <c r="AN374" s="202"/>
      <c r="AO374" s="152"/>
      <c r="AP374" s="152"/>
      <c r="AQ374" s="195"/>
      <c r="AR374" s="104"/>
      <c r="AS374" s="104"/>
    </row>
    <row r="375" spans="34:45">
      <c r="AH375" s="152"/>
      <c r="AI375" s="152"/>
      <c r="AJ375" s="152"/>
      <c r="AK375" s="152"/>
      <c r="AL375" s="152"/>
      <c r="AM375" s="152"/>
      <c r="AN375" s="202"/>
      <c r="AO375" s="152"/>
      <c r="AP375" s="152"/>
      <c r="AQ375" s="195"/>
      <c r="AR375" s="104"/>
      <c r="AS375" s="104"/>
    </row>
  </sheetData>
  <sheetProtection selectLockedCells="1"/>
  <mergeCells count="596">
    <mergeCell ref="AQ86:AQ97"/>
    <mergeCell ref="AQ146:AQ149"/>
    <mergeCell ref="AQ152:AQ181"/>
    <mergeCell ref="B1:AA1"/>
    <mergeCell ref="B5:C48"/>
    <mergeCell ref="B49:C51"/>
    <mergeCell ref="B52:C76"/>
    <mergeCell ref="B77:C79"/>
    <mergeCell ref="B80:C123"/>
    <mergeCell ref="B125:C127"/>
    <mergeCell ref="B128:C177"/>
    <mergeCell ref="B179:C181"/>
    <mergeCell ref="AL1:AM1"/>
    <mergeCell ref="D152:E157"/>
    <mergeCell ref="D158:E163"/>
    <mergeCell ref="D104:E115"/>
    <mergeCell ref="F128:L135"/>
    <mergeCell ref="M136:X137"/>
    <mergeCell ref="F104:L109"/>
    <mergeCell ref="M104:X106"/>
    <mergeCell ref="Y107:AA109"/>
    <mergeCell ref="F110:L115"/>
    <mergeCell ref="D116:L121"/>
    <mergeCell ref="D122:L127"/>
    <mergeCell ref="M116:X118"/>
    <mergeCell ref="M119:X121"/>
    <mergeCell ref="Y116:AA118"/>
    <mergeCell ref="Y119:AA121"/>
    <mergeCell ref="F152:L153"/>
    <mergeCell ref="Y180:AA181"/>
    <mergeCell ref="J156:L156"/>
    <mergeCell ref="F164:L175"/>
    <mergeCell ref="G154:I154"/>
    <mergeCell ref="J154:L154"/>
    <mergeCell ref="G155:I155"/>
    <mergeCell ref="M152:X153"/>
    <mergeCell ref="M158:X160"/>
    <mergeCell ref="M164:O169"/>
    <mergeCell ref="P164:X165"/>
    <mergeCell ref="M154:X155"/>
    <mergeCell ref="M161:X163"/>
    <mergeCell ref="F158:L163"/>
    <mergeCell ref="G157:I157"/>
    <mergeCell ref="M170:O175"/>
    <mergeCell ref="M156:X157"/>
    <mergeCell ref="P170:X171"/>
    <mergeCell ref="P172:X173"/>
    <mergeCell ref="G156:I156"/>
    <mergeCell ref="T2:W2"/>
    <mergeCell ref="AE86:AG86"/>
    <mergeCell ref="AE87:AG115"/>
    <mergeCell ref="AB86:AD86"/>
    <mergeCell ref="AB53:AD61"/>
    <mergeCell ref="F2:Q2"/>
    <mergeCell ref="Y92:AA93"/>
    <mergeCell ref="M88:X89"/>
    <mergeCell ref="M90:X91"/>
    <mergeCell ref="M92:X93"/>
    <mergeCell ref="AE52:AG52"/>
    <mergeCell ref="M56:X57"/>
    <mergeCell ref="M54:X55"/>
    <mergeCell ref="M65:X67"/>
    <mergeCell ref="Y54:AA55"/>
    <mergeCell ref="Y56:AA57"/>
    <mergeCell ref="M58:X59"/>
    <mergeCell ref="AB62:AD62"/>
    <mergeCell ref="Y65:AA67"/>
    <mergeCell ref="Y62:AA64"/>
    <mergeCell ref="M62:X64"/>
    <mergeCell ref="M94:X95"/>
    <mergeCell ref="Y94:AA95"/>
    <mergeCell ref="M7:X7"/>
    <mergeCell ref="Y86:AA87"/>
    <mergeCell ref="M74:X75"/>
    <mergeCell ref="Y60:AA61"/>
    <mergeCell ref="AH38:AH51"/>
    <mergeCell ref="AI43:AJ43"/>
    <mergeCell ref="AL43:AM43"/>
    <mergeCell ref="AB63:AD67"/>
    <mergeCell ref="AE53:AG79"/>
    <mergeCell ref="AB68:AD68"/>
    <mergeCell ref="AE38:AG38"/>
    <mergeCell ref="AL79:AM79"/>
    <mergeCell ref="AI79:AJ79"/>
    <mergeCell ref="M80:X81"/>
    <mergeCell ref="M82:X83"/>
    <mergeCell ref="M84:X85"/>
    <mergeCell ref="M76:X77"/>
    <mergeCell ref="M72:X73"/>
    <mergeCell ref="M68:X69"/>
    <mergeCell ref="AB69:AD73"/>
    <mergeCell ref="Y72:AA73"/>
    <mergeCell ref="M78:X79"/>
    <mergeCell ref="Y76:AA77"/>
    <mergeCell ref="AK74:AK79"/>
    <mergeCell ref="AO79:AP79"/>
    <mergeCell ref="AK62:AK67"/>
    <mergeCell ref="AK52:AK61"/>
    <mergeCell ref="AI57:AJ57"/>
    <mergeCell ref="AI67:AJ67"/>
    <mergeCell ref="AH62:AH67"/>
    <mergeCell ref="AB52:AD52"/>
    <mergeCell ref="M226:O226"/>
    <mergeCell ref="P226:R226"/>
    <mergeCell ref="P208:R208"/>
    <mergeCell ref="AH197:AJ197"/>
    <mergeCell ref="AN197:AP197"/>
    <mergeCell ref="AO196:AP196"/>
    <mergeCell ref="AI196:AJ196"/>
    <mergeCell ref="AL196:AM196"/>
    <mergeCell ref="AK197:AM197"/>
    <mergeCell ref="AB146:AD146"/>
    <mergeCell ref="AB176:AD176"/>
    <mergeCell ref="AN146:AN151"/>
    <mergeCell ref="AH176:AH181"/>
    <mergeCell ref="AO179:AP179"/>
    <mergeCell ref="AL179:AM179"/>
    <mergeCell ref="AI179:AJ179"/>
    <mergeCell ref="M60:X61"/>
    <mergeCell ref="D223:F223"/>
    <mergeCell ref="G223:I223"/>
    <mergeCell ref="J223:L223"/>
    <mergeCell ref="M223:O223"/>
    <mergeCell ref="P223:R223"/>
    <mergeCell ref="D227:F227"/>
    <mergeCell ref="G227:I227"/>
    <mergeCell ref="D224:F224"/>
    <mergeCell ref="G224:I224"/>
    <mergeCell ref="J224:L224"/>
    <mergeCell ref="M224:O224"/>
    <mergeCell ref="P224:R224"/>
    <mergeCell ref="J225:L225"/>
    <mergeCell ref="J227:L227"/>
    <mergeCell ref="M227:O227"/>
    <mergeCell ref="P227:R227"/>
    <mergeCell ref="D225:F225"/>
    <mergeCell ref="G225:I225"/>
    <mergeCell ref="D226:F226"/>
    <mergeCell ref="G226:I226"/>
    <mergeCell ref="J226:L226"/>
    <mergeCell ref="M225:O225"/>
    <mergeCell ref="P225:R225"/>
    <mergeCell ref="D221:F221"/>
    <mergeCell ref="G221:I221"/>
    <mergeCell ref="J221:L221"/>
    <mergeCell ref="M221:O221"/>
    <mergeCell ref="P221:R221"/>
    <mergeCell ref="D222:F222"/>
    <mergeCell ref="G222:I222"/>
    <mergeCell ref="J222:L222"/>
    <mergeCell ref="M222:O222"/>
    <mergeCell ref="P222:R222"/>
    <mergeCell ref="D219:F219"/>
    <mergeCell ref="G219:I219"/>
    <mergeCell ref="J219:L219"/>
    <mergeCell ref="M219:O219"/>
    <mergeCell ref="P219:R219"/>
    <mergeCell ref="D220:F220"/>
    <mergeCell ref="G220:I220"/>
    <mergeCell ref="J220:L220"/>
    <mergeCell ref="M220:O220"/>
    <mergeCell ref="P220:R220"/>
    <mergeCell ref="D217:F217"/>
    <mergeCell ref="G217:I217"/>
    <mergeCell ref="J217:L217"/>
    <mergeCell ref="M217:O217"/>
    <mergeCell ref="P217:R217"/>
    <mergeCell ref="D218:F218"/>
    <mergeCell ref="G218:I218"/>
    <mergeCell ref="J218:L218"/>
    <mergeCell ref="M218:O218"/>
    <mergeCell ref="P218:R218"/>
    <mergeCell ref="D212:F212"/>
    <mergeCell ref="G212:I212"/>
    <mergeCell ref="J212:L212"/>
    <mergeCell ref="M212:O212"/>
    <mergeCell ref="P212:R212"/>
    <mergeCell ref="D213:F213"/>
    <mergeCell ref="D216:F216"/>
    <mergeCell ref="G216:I216"/>
    <mergeCell ref="J216:L216"/>
    <mergeCell ref="M216:O216"/>
    <mergeCell ref="P216:R216"/>
    <mergeCell ref="P207:R207"/>
    <mergeCell ref="S203:W203"/>
    <mergeCell ref="O204:R204"/>
    <mergeCell ref="S204:W204"/>
    <mergeCell ref="S205:W205"/>
    <mergeCell ref="O203:R203"/>
    <mergeCell ref="M213:O213"/>
    <mergeCell ref="P213:R213"/>
    <mergeCell ref="D214:F214"/>
    <mergeCell ref="G214:I214"/>
    <mergeCell ref="J214:L214"/>
    <mergeCell ref="M214:O214"/>
    <mergeCell ref="P214:R214"/>
    <mergeCell ref="D207:F207"/>
    <mergeCell ref="G207:I207"/>
    <mergeCell ref="J207:L207"/>
    <mergeCell ref="M207:O207"/>
    <mergeCell ref="D208:F208"/>
    <mergeCell ref="G208:I208"/>
    <mergeCell ref="J208:L208"/>
    <mergeCell ref="M208:O208"/>
    <mergeCell ref="D210:F210"/>
    <mergeCell ref="G210:I210"/>
    <mergeCell ref="J210:L210"/>
    <mergeCell ref="B2:D2"/>
    <mergeCell ref="B196:AA196"/>
    <mergeCell ref="B197:AA197"/>
    <mergeCell ref="AB197:AG197"/>
    <mergeCell ref="Y84:AA85"/>
    <mergeCell ref="O198:R198"/>
    <mergeCell ref="S198:W198"/>
    <mergeCell ref="O199:R199"/>
    <mergeCell ref="S199:W199"/>
    <mergeCell ref="B199:E199"/>
    <mergeCell ref="G199:J199"/>
    <mergeCell ref="K199:N199"/>
    <mergeCell ref="B194:X194"/>
    <mergeCell ref="M180:X181"/>
    <mergeCell ref="D38:L45"/>
    <mergeCell ref="Y38:AA39"/>
    <mergeCell ref="AB38:AD38"/>
    <mergeCell ref="D48:H48"/>
    <mergeCell ref="Y48:AA49"/>
    <mergeCell ref="D49:H49"/>
    <mergeCell ref="M48:X49"/>
    <mergeCell ref="AB39:AD51"/>
    <mergeCell ref="AE39:AG51"/>
    <mergeCell ref="B182:C193"/>
    <mergeCell ref="AO193:AP193"/>
    <mergeCell ref="AK188:AK193"/>
    <mergeCell ref="AB188:AD193"/>
    <mergeCell ref="AE188:AG193"/>
    <mergeCell ref="AH188:AH193"/>
    <mergeCell ref="AI193:AJ193"/>
    <mergeCell ref="AE182:AG187"/>
    <mergeCell ref="AB182:AD187"/>
    <mergeCell ref="AH182:AH187"/>
    <mergeCell ref="AL187:AM187"/>
    <mergeCell ref="AI187:AJ187"/>
    <mergeCell ref="AK182:AK187"/>
    <mergeCell ref="AN188:AN193"/>
    <mergeCell ref="AO187:AP187"/>
    <mergeCell ref="AN182:AN187"/>
    <mergeCell ref="AO151:AP151"/>
    <mergeCell ref="AK164:AK175"/>
    <mergeCell ref="AI151:AJ151"/>
    <mergeCell ref="AL170:AL171"/>
    <mergeCell ref="AI157:AJ157"/>
    <mergeCell ref="AI173:AJ173"/>
    <mergeCell ref="AI170:AI171"/>
    <mergeCell ref="AN164:AN175"/>
    <mergeCell ref="AN152:AN157"/>
    <mergeCell ref="AL157:AM157"/>
    <mergeCell ref="AK158:AK163"/>
    <mergeCell ref="AN158:AN163"/>
    <mergeCell ref="AO163:AP163"/>
    <mergeCell ref="AL151:AM151"/>
    <mergeCell ref="AK146:AK151"/>
    <mergeCell ref="AL173:AM173"/>
    <mergeCell ref="AI167:AJ167"/>
    <mergeCell ref="AL164:AL165"/>
    <mergeCell ref="AL167:AM167"/>
    <mergeCell ref="AN176:AN181"/>
    <mergeCell ref="AO176:AO177"/>
    <mergeCell ref="AO173:AP173"/>
    <mergeCell ref="AO174:AP175"/>
    <mergeCell ref="AI164:AI165"/>
    <mergeCell ref="AL174:AM175"/>
    <mergeCell ref="AO167:AP167"/>
    <mergeCell ref="AO157:AP157"/>
    <mergeCell ref="AO170:AO171"/>
    <mergeCell ref="AK152:AK157"/>
    <mergeCell ref="AK176:AK181"/>
    <mergeCell ref="AI176:AI177"/>
    <mergeCell ref="AI174:AJ175"/>
    <mergeCell ref="AO164:AO165"/>
    <mergeCell ref="AL176:AL177"/>
    <mergeCell ref="AO141:AP141"/>
    <mergeCell ref="AO109:AP109"/>
    <mergeCell ref="AH136:AH145"/>
    <mergeCell ref="AH86:AH97"/>
    <mergeCell ref="AL91:AM91"/>
    <mergeCell ref="AN86:AN97"/>
    <mergeCell ref="AK98:AK103"/>
    <mergeCell ref="AH104:AH109"/>
    <mergeCell ref="M101:X103"/>
    <mergeCell ref="Y101:AA103"/>
    <mergeCell ref="Y104:AA106"/>
    <mergeCell ref="M107:X109"/>
    <mergeCell ref="AK104:AK109"/>
    <mergeCell ref="AI91:AJ91"/>
    <mergeCell ref="AK86:AK97"/>
    <mergeCell ref="AN110:AN115"/>
    <mergeCell ref="AO103:AP103"/>
    <mergeCell ref="AI103:AJ103"/>
    <mergeCell ref="AN104:AN109"/>
    <mergeCell ref="M142:X143"/>
    <mergeCell ref="AI109:AJ109"/>
    <mergeCell ref="AL109:AM109"/>
    <mergeCell ref="M122:X124"/>
    <mergeCell ref="AN136:AN145"/>
    <mergeCell ref="AN74:AN79"/>
    <mergeCell ref="AH74:AH79"/>
    <mergeCell ref="Y68:AA69"/>
    <mergeCell ref="AH68:AH73"/>
    <mergeCell ref="AK68:AK73"/>
    <mergeCell ref="AI73:AJ73"/>
    <mergeCell ref="AN68:AN73"/>
    <mergeCell ref="AB74:AD74"/>
    <mergeCell ref="AB75:AD79"/>
    <mergeCell ref="Y70:AA71"/>
    <mergeCell ref="Y74:AA75"/>
    <mergeCell ref="Y78:AA79"/>
    <mergeCell ref="AN62:AN67"/>
    <mergeCell ref="AO67:AP67"/>
    <mergeCell ref="AL67:AM67"/>
    <mergeCell ref="AL73:AM73"/>
    <mergeCell ref="AO73:AP73"/>
    <mergeCell ref="AH52:AH61"/>
    <mergeCell ref="AN52:AN61"/>
    <mergeCell ref="AO57:AP57"/>
    <mergeCell ref="AL57:AM57"/>
    <mergeCell ref="AO27:AP27"/>
    <mergeCell ref="AO43:AP43"/>
    <mergeCell ref="AK38:AK51"/>
    <mergeCell ref="AN38:AN51"/>
    <mergeCell ref="AL27:AM27"/>
    <mergeCell ref="AK22:AK27"/>
    <mergeCell ref="AK16:AK21"/>
    <mergeCell ref="AL21:AM21"/>
    <mergeCell ref="AO33:AP33"/>
    <mergeCell ref="AN28:AN37"/>
    <mergeCell ref="AN22:AN27"/>
    <mergeCell ref="AK28:AK37"/>
    <mergeCell ref="AL33:AM33"/>
    <mergeCell ref="AB3:AG4"/>
    <mergeCell ref="Y7:AA7"/>
    <mergeCell ref="AT4:AV4"/>
    <mergeCell ref="AN5:AN15"/>
    <mergeCell ref="M11:X11"/>
    <mergeCell ref="M12:X12"/>
    <mergeCell ref="Y11:AA11"/>
    <mergeCell ref="Y12:AA12"/>
    <mergeCell ref="M15:X15"/>
    <mergeCell ref="M9:X9"/>
    <mergeCell ref="Y6:AA6"/>
    <mergeCell ref="AB6:AD15"/>
    <mergeCell ref="AK5:AK15"/>
    <mergeCell ref="Y13:AA13"/>
    <mergeCell ref="Y14:AA14"/>
    <mergeCell ref="Y8:AA8"/>
    <mergeCell ref="Y15:AA15"/>
    <mergeCell ref="AI3:AJ3"/>
    <mergeCell ref="AL3:AM3"/>
    <mergeCell ref="AO3:AP3"/>
    <mergeCell ref="AI4:AJ4"/>
    <mergeCell ref="AL4:AM4"/>
    <mergeCell ref="AO4:AP4"/>
    <mergeCell ref="AB5:AD5"/>
    <mergeCell ref="AE5:AG5"/>
    <mergeCell ref="Y25:AA27"/>
    <mergeCell ref="AB23:AD27"/>
    <mergeCell ref="AB29:AD37"/>
    <mergeCell ref="Y36:AA37"/>
    <mergeCell ref="AI21:AJ21"/>
    <mergeCell ref="AB16:AD16"/>
    <mergeCell ref="AB17:AD21"/>
    <mergeCell ref="Y20:AA21"/>
    <mergeCell ref="AH5:AH15"/>
    <mergeCell ref="AH22:AH27"/>
    <mergeCell ref="AI27:AJ27"/>
    <mergeCell ref="Y18:AA19"/>
    <mergeCell ref="Y22:AA24"/>
    <mergeCell ref="AB22:AD22"/>
    <mergeCell ref="AI33:AJ33"/>
    <mergeCell ref="Y32:AA33"/>
    <mergeCell ref="Y34:AA35"/>
    <mergeCell ref="AH28:AH37"/>
    <mergeCell ref="Y28:AA29"/>
    <mergeCell ref="AB28:AD28"/>
    <mergeCell ref="Y30:AA31"/>
    <mergeCell ref="AE6:AG37"/>
    <mergeCell ref="AH16:AH21"/>
    <mergeCell ref="M6:X6"/>
    <mergeCell ref="Y9:AA9"/>
    <mergeCell ref="Y10:AA10"/>
    <mergeCell ref="Y50:AA51"/>
    <mergeCell ref="M50:X51"/>
    <mergeCell ref="Y52:AA53"/>
    <mergeCell ref="D62:L67"/>
    <mergeCell ref="Y58:AA59"/>
    <mergeCell ref="D47:H47"/>
    <mergeCell ref="D51:H51"/>
    <mergeCell ref="D50:H50"/>
    <mergeCell ref="M16:X17"/>
    <mergeCell ref="M18:X19"/>
    <mergeCell ref="D28:L37"/>
    <mergeCell ref="D22:L27"/>
    <mergeCell ref="M22:X24"/>
    <mergeCell ref="M25:X27"/>
    <mergeCell ref="M36:X37"/>
    <mergeCell ref="M32:X33"/>
    <mergeCell ref="M34:X35"/>
    <mergeCell ref="M28:X29"/>
    <mergeCell ref="M30:X31"/>
    <mergeCell ref="Y16:AA17"/>
    <mergeCell ref="M8:X8"/>
    <mergeCell ref="Y122:AA124"/>
    <mergeCell ref="Y88:AA89"/>
    <mergeCell ref="Y90:AA91"/>
    <mergeCell ref="B3:L4"/>
    <mergeCell ref="M3:X4"/>
    <mergeCell ref="Y3:AA4"/>
    <mergeCell ref="D16:L21"/>
    <mergeCell ref="M20:X21"/>
    <mergeCell ref="M10:X10"/>
    <mergeCell ref="M14:X14"/>
    <mergeCell ref="D5:L15"/>
    <mergeCell ref="D46:L46"/>
    <mergeCell ref="M38:X39"/>
    <mergeCell ref="M40:X41"/>
    <mergeCell ref="M42:X43"/>
    <mergeCell ref="M44:X45"/>
    <mergeCell ref="M46:X47"/>
    <mergeCell ref="Y40:AA41"/>
    <mergeCell ref="Y42:AA43"/>
    <mergeCell ref="Y44:AA45"/>
    <mergeCell ref="Y46:AA47"/>
    <mergeCell ref="M5:X5"/>
    <mergeCell ref="Y5:AA5"/>
    <mergeCell ref="M13:X13"/>
    <mergeCell ref="AH128:AH135"/>
    <mergeCell ref="AO133:AP133"/>
    <mergeCell ref="AK128:AK135"/>
    <mergeCell ref="AN128:AN135"/>
    <mergeCell ref="AN80:AN85"/>
    <mergeCell ref="AO85:AP85"/>
    <mergeCell ref="AN98:AN103"/>
    <mergeCell ref="AB128:AD128"/>
    <mergeCell ref="AB129:AD135"/>
    <mergeCell ref="AH98:AH103"/>
    <mergeCell ref="AO115:AP115"/>
    <mergeCell ref="AL103:AM103"/>
    <mergeCell ref="AH116:AH121"/>
    <mergeCell ref="D228:F228"/>
    <mergeCell ref="G228:I228"/>
    <mergeCell ref="J228:L228"/>
    <mergeCell ref="M228:O228"/>
    <mergeCell ref="P228:R228"/>
    <mergeCell ref="D209:F209"/>
    <mergeCell ref="G209:I209"/>
    <mergeCell ref="J209:L209"/>
    <mergeCell ref="M209:O209"/>
    <mergeCell ref="P209:R209"/>
    <mergeCell ref="G213:I213"/>
    <mergeCell ref="J213:L213"/>
    <mergeCell ref="M211:O211"/>
    <mergeCell ref="P211:R211"/>
    <mergeCell ref="D215:F215"/>
    <mergeCell ref="G215:I215"/>
    <mergeCell ref="J215:L215"/>
    <mergeCell ref="M210:O210"/>
    <mergeCell ref="P210:R210"/>
    <mergeCell ref="D211:F211"/>
    <mergeCell ref="G211:I211"/>
    <mergeCell ref="J211:L211"/>
    <mergeCell ref="M215:O215"/>
    <mergeCell ref="P215:R215"/>
    <mergeCell ref="O201:R201"/>
    <mergeCell ref="S201:W201"/>
    <mergeCell ref="O202:R202"/>
    <mergeCell ref="S202:W202"/>
    <mergeCell ref="D182:L193"/>
    <mergeCell ref="M188:X193"/>
    <mergeCell ref="M182:X187"/>
    <mergeCell ref="M176:X177"/>
    <mergeCell ref="M178:X179"/>
    <mergeCell ref="O200:R200"/>
    <mergeCell ref="S200:W200"/>
    <mergeCell ref="F176:L181"/>
    <mergeCell ref="D164:E181"/>
    <mergeCell ref="P174:X175"/>
    <mergeCell ref="P166:X167"/>
    <mergeCell ref="P168:X169"/>
    <mergeCell ref="AB196:AG196"/>
    <mergeCell ref="Y194:AA194"/>
    <mergeCell ref="AB194:AD194"/>
    <mergeCell ref="AE194:AG194"/>
    <mergeCell ref="Y188:AA193"/>
    <mergeCell ref="Y182:AA187"/>
    <mergeCell ref="AL193:AM193"/>
    <mergeCell ref="Y178:AA179"/>
    <mergeCell ref="AE129:AG181"/>
    <mergeCell ref="AB177:AD181"/>
    <mergeCell ref="Y172:AA173"/>
    <mergeCell ref="AI133:AJ133"/>
    <mergeCell ref="Y176:AA177"/>
    <mergeCell ref="Y144:AA145"/>
    <mergeCell ref="Y138:AA139"/>
    <mergeCell ref="AH146:AH151"/>
    <mergeCell ref="AH158:AH163"/>
    <mergeCell ref="AH152:AH157"/>
    <mergeCell ref="AH164:AH175"/>
    <mergeCell ref="AB147:AD147"/>
    <mergeCell ref="AK136:AK145"/>
    <mergeCell ref="AL141:AM141"/>
    <mergeCell ref="AI141:AJ141"/>
    <mergeCell ref="Y154:AA155"/>
    <mergeCell ref="D128:E151"/>
    <mergeCell ref="M138:X139"/>
    <mergeCell ref="AB87:AD115"/>
    <mergeCell ref="F146:L151"/>
    <mergeCell ref="F136:L145"/>
    <mergeCell ref="M144:X145"/>
    <mergeCell ref="M86:X87"/>
    <mergeCell ref="M146:X148"/>
    <mergeCell ref="M149:X151"/>
    <mergeCell ref="M125:X127"/>
    <mergeCell ref="Y125:AA127"/>
    <mergeCell ref="Y136:AA137"/>
    <mergeCell ref="Y140:AA141"/>
    <mergeCell ref="AB148:AD175"/>
    <mergeCell ref="Y174:AA175"/>
    <mergeCell ref="AB136:AD136"/>
    <mergeCell ref="Y149:AA151"/>
    <mergeCell ref="Y146:AA148"/>
    <mergeCell ref="Y152:AA153"/>
    <mergeCell ref="Y164:AA165"/>
    <mergeCell ref="Y166:AA167"/>
    <mergeCell ref="Y168:AA169"/>
    <mergeCell ref="AB137:AD145"/>
    <mergeCell ref="Y142:AA143"/>
    <mergeCell ref="Y170:AA171"/>
    <mergeCell ref="Y158:AA160"/>
    <mergeCell ref="Y161:AA163"/>
    <mergeCell ref="D80:L85"/>
    <mergeCell ref="D52:L61"/>
    <mergeCell ref="M52:X53"/>
    <mergeCell ref="Y128:AA129"/>
    <mergeCell ref="Y130:AA131"/>
    <mergeCell ref="J155:L155"/>
    <mergeCell ref="Y134:AA135"/>
    <mergeCell ref="Y156:AA157"/>
    <mergeCell ref="M128:X129"/>
    <mergeCell ref="M130:X131"/>
    <mergeCell ref="M132:X133"/>
    <mergeCell ref="M134:X135"/>
    <mergeCell ref="Y96:AA97"/>
    <mergeCell ref="M96:X97"/>
    <mergeCell ref="D86:E97"/>
    <mergeCell ref="D98:L103"/>
    <mergeCell ref="M98:X100"/>
    <mergeCell ref="Y98:AA100"/>
    <mergeCell ref="D74:L79"/>
    <mergeCell ref="D68:L73"/>
    <mergeCell ref="M70:X71"/>
    <mergeCell ref="M140:X141"/>
    <mergeCell ref="F86:L89"/>
    <mergeCell ref="F90:L97"/>
    <mergeCell ref="M113:X115"/>
    <mergeCell ref="M110:X112"/>
    <mergeCell ref="Y110:AA112"/>
    <mergeCell ref="Y113:AA115"/>
    <mergeCell ref="AO1:AP1"/>
    <mergeCell ref="AH110:AH115"/>
    <mergeCell ref="AI115:AJ115"/>
    <mergeCell ref="AK110:AK115"/>
    <mergeCell ref="AH122:AH127"/>
    <mergeCell ref="AH80:AH85"/>
    <mergeCell ref="AI85:AJ85"/>
    <mergeCell ref="AK80:AK85"/>
    <mergeCell ref="AL85:AM85"/>
    <mergeCell ref="AO21:AP21"/>
    <mergeCell ref="AN16:AN21"/>
    <mergeCell ref="AL133:AM133"/>
    <mergeCell ref="AO91:AP91"/>
    <mergeCell ref="Y80:AA81"/>
    <mergeCell ref="Y82:AA83"/>
    <mergeCell ref="AE128:AG128"/>
    <mergeCell ref="Y132:AA133"/>
    <mergeCell ref="AQ104:AQ107"/>
    <mergeCell ref="AO121:AP121"/>
    <mergeCell ref="AO127:AP127"/>
    <mergeCell ref="AN116:AN121"/>
    <mergeCell ref="AN122:AN127"/>
    <mergeCell ref="AQ110:AQ121"/>
    <mergeCell ref="AK116:AK121"/>
    <mergeCell ref="AL121:AM121"/>
    <mergeCell ref="AI121:AJ121"/>
    <mergeCell ref="AK122:AK127"/>
    <mergeCell ref="AL127:AM127"/>
    <mergeCell ref="AI127:AJ127"/>
    <mergeCell ref="AL115:AM115"/>
  </mergeCells>
  <phoneticPr fontId="3"/>
  <dataValidations count="27">
    <dataValidation type="list" allowBlank="1" showInputMessage="1" showErrorMessage="1" sqref="AO193:AP193 AI193:AJ193 AL193:AM193 AP188:AP190 AJ188:AJ190 AM188:AM190 AP182:AP184 AJ182:AJ184 AM182:AM184 AL187:AM187 AI187:AJ187 AO187:AP187">
      <formula1>$AT$182:$AT$184</formula1>
    </dataValidation>
    <dataValidation type="list" allowBlank="1" showInputMessage="1" showErrorMessage="1" sqref="AL157:AM157 AI157:AJ157 AO157:AP157">
      <formula1>$AT$152:$AT$155</formula1>
    </dataValidation>
    <dataValidation type="list" allowBlank="1" showInputMessage="1" showErrorMessage="1" sqref="AJ146:AJ148 AM146:AM148 AP146:AP148">
      <formula1>$AT$146:$AT$148</formula1>
    </dataValidation>
    <dataValidation type="list" allowBlank="1" showInputMessage="1" showErrorMessage="1" sqref="AI141:AJ141 AL141:AM141 AO141:AP141">
      <formula1>$AT$136:$AT$141</formula1>
    </dataValidation>
    <dataValidation type="list" allowBlank="1" showInputMessage="1" showErrorMessage="1" sqref="AM52:AM54 AJ52:AJ54 AP52:AP54">
      <formula1>$AT$52:$AT$57</formula1>
    </dataValidation>
    <dataValidation type="list" allowBlank="1" showInputMessage="1" showErrorMessage="1" sqref="AM22:AM24 AJ22:AJ24 AP22:AP24">
      <formula1>$AT$23:$AT$25</formula1>
    </dataValidation>
    <dataValidation type="list" allowBlank="1" showInputMessage="1" showErrorMessage="1" sqref="AJ28:AJ30 AM28:AM30 AP28:AP30">
      <formula1>$AT$28:$AT$35</formula1>
    </dataValidation>
    <dataValidation type="list" allowBlank="1" showInputMessage="1" showErrorMessage="1" sqref="AJ74:AJ76 AM74:AM76 AP74:AP76">
      <formula1>$AT$74:$AT$77</formula1>
    </dataValidation>
    <dataValidation type="list" allowBlank="1" showInputMessage="1" showErrorMessage="1" sqref="AJ68:AJ70 AM68:AM70 AP68:AP70">
      <formula1>$AT$68:$AT$71</formula1>
    </dataValidation>
    <dataValidation type="list" allowBlank="1" showInputMessage="1" showErrorMessage="1" sqref="AM62:AM64 AJ62:AJ64 AP62:AP64">
      <formula1>$AT$62:$AT$64</formula1>
    </dataValidation>
    <dataValidation type="list" allowBlank="1" showInputMessage="1" showErrorMessage="1" sqref="AM16:AM18 AJ16:AJ18 AP16:AP18">
      <formula1>$AT$18:$AT$21</formula1>
    </dataValidation>
    <dataValidation type="list" allowBlank="1" showInputMessage="1" showErrorMessage="1" sqref="AM80:AM82 AJ80:AJ82 AP80:AP82">
      <formula1>$AT$80:$AT$83</formula1>
    </dataValidation>
    <dataValidation type="list" allowBlank="1" showInputMessage="1" showErrorMessage="1" sqref="AJ170 AM170">
      <formula1>$AT$187:$AT$194</formula1>
    </dataValidation>
    <dataValidation type="list" allowBlank="1" showInputMessage="1" showErrorMessage="1" sqref="AT80">
      <formula1>$AT$80:$AT$82</formula1>
    </dataValidation>
    <dataValidation type="list" allowBlank="1" showInputMessage="1" showErrorMessage="1" sqref="AI43:AJ43 AL43:AM43 AO43:AP43">
      <formula1>$AT$38:$AT$45</formula1>
    </dataValidation>
    <dataValidation type="list" allowBlank="1" showInputMessage="1" showErrorMessage="1" sqref="AM98:AM100 AJ98:AJ100 AP98:AP100">
      <formula1>$AT$98:$AT$100</formula1>
    </dataValidation>
    <dataValidation type="list" allowBlank="1" showInputMessage="1" showErrorMessage="1" sqref="AJ104:AJ106 AM104:AM106 AP104:AP106">
      <formula1>$AT$104:$AT$106</formula1>
    </dataValidation>
    <dataValidation type="list" allowBlank="1" showInputMessage="1" showErrorMessage="1" sqref="AJ110:AJ112 AM110:AM112 AP110:AP112">
      <formula1>$AT$110:$AT$113</formula1>
    </dataValidation>
    <dataValidation type="list" allowBlank="1" showInputMessage="1" showErrorMessage="1" sqref="AJ164 AM164 AP164">
      <formula1>$AT$164:$AT$167</formula1>
    </dataValidation>
    <dataValidation type="list" allowBlank="1" showInputMessage="1" showErrorMessage="1" sqref="T2:W2">
      <formula1>$A$207:$A$228</formula1>
    </dataValidation>
    <dataValidation type="list" allowBlank="1" showInputMessage="1" showErrorMessage="1" sqref="AJ158:AJ160 AM158:AM160 AP158:AP160">
      <formula1>$AT$158:$AT$160</formula1>
    </dataValidation>
    <dataValidation type="list" allowBlank="1" showInputMessage="1" showErrorMessage="1" sqref="AP116:AP118 AM116:AM118 AJ116:AJ118">
      <formula1>$AT$116:$AT$118</formula1>
    </dataValidation>
    <dataValidation type="list" allowBlank="1" showInputMessage="1" showErrorMessage="1" sqref="AP122:AP124 AM122:AM124 AJ122:AJ124">
      <formula1>$AT$122:$AT$125</formula1>
    </dataValidation>
    <dataValidation type="list" allowBlank="1" showInputMessage="1" showErrorMessage="1" sqref="AL91:AM91 AI91:AJ91 AO91:AP91 AJ86:AJ88 AM86:AM88 AP87:AP88">
      <formula1>$AU$80:$AU$87</formula1>
    </dataValidation>
    <dataValidation type="list" allowBlank="1" showInputMessage="1" showErrorMessage="1" sqref="AP86">
      <formula1>$AU$86:$AU$92</formula1>
    </dataValidation>
    <dataValidation type="list" allowBlank="1" showInputMessage="1" showErrorMessage="1" sqref="AP176">
      <formula1>$AU$176:$AU$178</formula1>
    </dataValidation>
    <dataValidation type="list" allowBlank="1" showInputMessage="1" showErrorMessage="1" sqref="AP170">
      <formula1>$AT$187:$AT$195</formula1>
    </dataValidation>
  </dataValidations>
  <pageMargins left="1.4566929133858268" right="0" top="0.23622047244094491" bottom="7.874015748031496E-2" header="0" footer="0.19685039370078741"/>
  <pageSetup paperSize="8" scale="41" fitToWidth="0" orientation="portrait" r:id="rId1"/>
  <headerFooter>
    <oddFooter>&amp;P ページ</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データベースB等級</vt:lpstr>
      <vt:lpstr>参考_技術評価点一覧表</vt:lpstr>
      <vt:lpstr>データベースB等級!Print_Area</vt:lpstr>
      <vt:lpstr>参考_技術評価点一覧表!Print_Area</vt:lpstr>
      <vt:lpstr>参考_技術評価点一覧表!Print_Titles</vt:lpstr>
      <vt:lpstr>データベースB等級!データベース</vt:lpstr>
      <vt:lpstr>データベースB等級!データベースA等級</vt:lpstr>
      <vt:lpstr>データベースB等級!入札結果</vt:lpstr>
    </vt:vector>
  </TitlesOfParts>
  <Company>空知支庁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tyousei021</dc:creator>
  <cp:lastModifiedBy>空知整備課主査(基盤整備)</cp:lastModifiedBy>
  <cp:lastPrinted>2023-04-20T00:18:48Z</cp:lastPrinted>
  <dcterms:created xsi:type="dcterms:W3CDTF">2011-03-10T07:25:06Z</dcterms:created>
  <dcterms:modified xsi:type="dcterms:W3CDTF">2023-06-02T07:10:46Z</dcterms:modified>
</cp:coreProperties>
</file>